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910" windowHeight="7395" tabRatio="757" activeTab="5"/>
  </bookViews>
  <sheets>
    <sheet name="Návod" sheetId="1" r:id="rId1"/>
    <sheet name="CELKEM dívky - běhy elektricky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  <sheet name="List1" sheetId="10" r:id="rId10"/>
    <sheet name="List2" sheetId="11" r:id="rId11"/>
    <sheet name="800" sheetId="12" r:id="rId12"/>
    <sheet name="60" sheetId="13" r:id="rId13"/>
  </sheets>
  <definedNames/>
  <calcPr fullCalcOnLoad="1"/>
</workbook>
</file>

<file path=xl/sharedStrings.xml><?xml version="1.0" encoding="utf-8"?>
<sst xmlns="http://schemas.openxmlformats.org/spreadsheetml/2006/main" count="640" uniqueCount="255">
  <si>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</si>
  <si>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</si>
  <si>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</si>
  <si>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</si>
  <si>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</si>
  <si>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</si>
  <si>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</si>
  <si>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</si>
  <si>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</si>
  <si>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</si>
  <si>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</si>
  <si>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</si>
  <si>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</si>
  <si>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</si>
  <si>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</si>
  <si>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</si>
  <si>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</si>
  <si>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</si>
  <si>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</si>
  <si>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</si>
  <si>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</si>
  <si>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</si>
  <si>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</si>
  <si>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</si>
  <si>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</si>
  <si>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</si>
  <si>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</si>
  <si>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</si>
  <si>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</si>
  <si>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</si>
  <si>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</si>
  <si>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</si>
  <si>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</si>
  <si>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</si>
  <si>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dálka – dívky</t>
  </si>
  <si>
    <t>koule – dívky</t>
  </si>
  <si>
    <t>dívky</t>
  </si>
  <si>
    <t>60 m</t>
  </si>
  <si>
    <t>200 m</t>
  </si>
  <si>
    <t>800 m</t>
  </si>
  <si>
    <t>60m</t>
  </si>
  <si>
    <t>200m</t>
  </si>
  <si>
    <t>800m</t>
  </si>
  <si>
    <t>Škola, ulice, město</t>
  </si>
  <si>
    <t>St.č.</t>
  </si>
  <si>
    <t>Dívky - elektricky měřené časy</t>
  </si>
  <si>
    <t>pomoc 800m</t>
  </si>
  <si>
    <t>m : ss,00</t>
  </si>
  <si>
    <t xml:space="preserve">je číslo řádku, na kterém je poslední zapsaný výkon   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</si>
  <si>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</si>
  <si>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</si>
  <si>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</si>
  <si>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</si>
  <si>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</si>
  <si>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</si>
  <si>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</si>
  <si>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</si>
  <si>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</si>
  <si>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 xml:space="preserve">3. </t>
  </si>
  <si>
    <t xml:space="preserve">4. 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</si>
  <si>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</si>
  <si>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</si>
  <si>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</si>
  <si>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</si>
  <si>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</si>
  <si>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</si>
  <si>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</si>
  <si>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</si>
  <si>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</si>
  <si>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>středoškolského atletického poháru s výjimkou města Brna, jehož pořadatelé si jistě poradí.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</si>
  <si>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</si>
  <si>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</si>
  <si>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</si>
  <si>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</si>
  <si>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9.</t>
  </si>
  <si>
    <t>10.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</si>
  <si>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</si>
  <si>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</si>
  <si>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</si>
  <si>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11.</t>
  </si>
  <si>
    <t>všem účastníkům Corny poháru správné výsledky.</t>
  </si>
  <si>
    <t>koukal@ftvs.cuni.cz - garant soutěže</t>
  </si>
  <si>
    <t>Pro bodování jsou připraveno 8 tabulek - 7 pro jednotlivé disciplíny a 1 pro celkové výsledky družstev. Tato tabulka</t>
  </si>
  <si>
    <t>či řazení přestane být bez chyb.</t>
  </si>
  <si>
    <t xml:space="preserve">pro případ, že v přejmenovaných souborech nechtěně změníte něco v buňkách se vzorci a bodování, </t>
  </si>
  <si>
    <t>NÁVOD K POUŽITÍ EXCELU - aktualizovaná verze pro rok 2006 - pro kategorii Dívky, časy elektricky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</si>
  <si>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</si>
  <si>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t xml:space="preserve">zapsání výkonů do příslušných políček. Jakmile je zapsán byť jediný výkon, objeví se ve sloupci B umístění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</si>
  <si>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</si>
  <si>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 xml:space="preserve">družstva, které však nemusí korespondovat se skutečným  pořadím družstev - to stanovíte až po správném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</si>
  <si>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</si>
  <si>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</si>
  <si>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</si>
  <si>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</si>
  <si>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 xml:space="preserve">Z údajů za posledních osm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</si>
  <si>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</si>
  <si>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>6.</t>
  </si>
  <si>
    <t>8.</t>
  </si>
  <si>
    <t>12.</t>
  </si>
  <si>
    <t xml:space="preserve">Věřím, že těchto 12 pokynů stačí k tomu, abyste byli s bodováním spokojeni a poskytovali     </t>
  </si>
  <si>
    <t xml:space="preserve">KONEČNÉ    (seřazené)    VERZE TABULEK LZE POVAŽOVAT ZA OFICIÁLNÍ VÝSLEDKY ZÁVODU. 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</si>
  <si>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</si>
  <si>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</si>
  <si>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</si>
  <si>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</si>
  <si>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</si>
  <si>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t>zisk družstva tak, že se změní jeho pořadí, seřaďte znovu data - popsáno v bodě 4.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</si>
  <si>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</si>
  <si>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</si>
  <si>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</si>
  <si>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</si>
  <si>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</si>
  <si>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CornSW06-Divky (elektricke casy).xls</t>
    </r>
    <r>
      <rPr>
        <sz val="10"/>
        <rFont val="Arial CE"/>
        <family val="0"/>
      </rPr>
      <t xml:space="preserve"> - si ponechávejte stále ve stejném stavu </t>
    </r>
  </si>
  <si>
    <t>OA Břeclav</t>
  </si>
  <si>
    <t>Adamcová Lucie</t>
  </si>
  <si>
    <t>Hrdá Markéta</t>
  </si>
  <si>
    <t>Vykydalová Jana</t>
  </si>
  <si>
    <t>Nešporová Nicol</t>
  </si>
  <si>
    <t>Gymnázium Mikulov</t>
  </si>
  <si>
    <t>Šilingerová Silvie</t>
  </si>
  <si>
    <t>Mitošinková Klára</t>
  </si>
  <si>
    <t>Lokomotiva Břeclav</t>
  </si>
  <si>
    <t>Pappová Martina</t>
  </si>
  <si>
    <t>Štáhlová Zuzana</t>
  </si>
  <si>
    <t>Filková Veronika</t>
  </si>
  <si>
    <t>Markovičová</t>
  </si>
  <si>
    <t>Darmovzalová Tereza</t>
  </si>
  <si>
    <t>Gymnázium Břeclav</t>
  </si>
  <si>
    <t>Vallová Radka</t>
  </si>
  <si>
    <t>Černá Mariana</t>
  </si>
  <si>
    <t>Kurcová Jana</t>
  </si>
  <si>
    <t>SSOŠ</t>
  </si>
  <si>
    <t>2.</t>
  </si>
  <si>
    <t>3.</t>
  </si>
  <si>
    <t>4.</t>
  </si>
  <si>
    <t>13.</t>
  </si>
  <si>
    <t>14.</t>
  </si>
  <si>
    <t>okresní</t>
  </si>
  <si>
    <t>Krutáková Eliška</t>
  </si>
  <si>
    <t>G Břeclav</t>
  </si>
  <si>
    <t>G.Tišnov</t>
  </si>
  <si>
    <t>Schmidová Martina</t>
  </si>
  <si>
    <t>Fedáková Dominika</t>
  </si>
  <si>
    <t xml:space="preserve">Marvanová Barbova </t>
  </si>
  <si>
    <t>G.Hodonín</t>
  </si>
  <si>
    <t>Macová Dominka</t>
  </si>
  <si>
    <t>Jerábková Jana</t>
  </si>
  <si>
    <t>BiGy Brno</t>
  </si>
  <si>
    <t>Škodová Petra</t>
  </si>
  <si>
    <t>Neduchalová Mariana</t>
  </si>
  <si>
    <t>Halvová Nicola</t>
  </si>
  <si>
    <t>SOŠ OOM Brno</t>
  </si>
  <si>
    <t>Dušková Tereza</t>
  </si>
  <si>
    <t>Kvardová Bára</t>
  </si>
  <si>
    <t>G. Břeclav</t>
  </si>
  <si>
    <t>Umlášková Barbora</t>
  </si>
  <si>
    <t>Coufalová Dominika</t>
  </si>
  <si>
    <t>SoŠ OOM Brno</t>
  </si>
  <si>
    <t>Hálová Jitka</t>
  </si>
  <si>
    <t>G. Tišnov</t>
  </si>
  <si>
    <t>Grotová Natalia</t>
  </si>
  <si>
    <t>Herzánová Eliška</t>
  </si>
  <si>
    <t>Škrabahová Sylva</t>
  </si>
  <si>
    <t>G. Hodonín</t>
  </si>
  <si>
    <t>Junáková Katerina</t>
  </si>
  <si>
    <t>Šenková Lucie</t>
  </si>
  <si>
    <t>Nová Šárka</t>
  </si>
  <si>
    <t>Najvarová Sabina</t>
  </si>
  <si>
    <t>Havlátová Kristina</t>
  </si>
  <si>
    <t>Škabrahová Sylva</t>
  </si>
  <si>
    <t>Sedlácková Veronika</t>
  </si>
  <si>
    <t>Soukupová Kristýna</t>
  </si>
  <si>
    <t>Pokorná Eva</t>
  </si>
  <si>
    <t>Adamcová Beata</t>
  </si>
  <si>
    <t>Valachová Markéta</t>
  </si>
  <si>
    <t>Macová Dominika</t>
  </si>
  <si>
    <t>Ryzí Adriana</t>
  </si>
  <si>
    <t>Trechová Martina</t>
  </si>
  <si>
    <t>Kardošová Lenka</t>
  </si>
  <si>
    <t>Michnová Martina</t>
  </si>
  <si>
    <t>Polcarová Lenka</t>
  </si>
  <si>
    <t>Nemetzová Gabriela</t>
  </si>
  <si>
    <t>Veselá Klára</t>
  </si>
  <si>
    <t>Lapešová Barbora</t>
  </si>
  <si>
    <t>Marvanová Barbora</t>
  </si>
  <si>
    <t>Brázdová Martina</t>
  </si>
  <si>
    <t>Šenková Lucie, Najvarová Sabina, Neduchalová Mariana, Škodová Petra</t>
  </si>
  <si>
    <t>Čechová Petra</t>
  </si>
  <si>
    <t>G. Vyškov</t>
  </si>
  <si>
    <t>Flösslerová Kateřina</t>
  </si>
  <si>
    <t>Flösslerová Monika</t>
  </si>
  <si>
    <t>Vévodová Martin</t>
  </si>
  <si>
    <t>Pospíšilová Lucie</t>
  </si>
  <si>
    <t>Kalová Radka</t>
  </si>
  <si>
    <t>Vévodová Martina</t>
  </si>
  <si>
    <t>Kovacsová Petra</t>
  </si>
  <si>
    <t>Žďárská Karolína</t>
  </si>
  <si>
    <t>Minaříková Lucie</t>
  </si>
  <si>
    <t>Mazáčová Hana</t>
  </si>
  <si>
    <t>Šebestová Katarína</t>
  </si>
  <si>
    <t>Čechová, Vévodová, Kalová, Flösslerová</t>
  </si>
  <si>
    <t>Gymnázium Tišnov</t>
  </si>
  <si>
    <t>Gymnázium Hodonín</t>
  </si>
  <si>
    <t>Biskupské gymnázium Brno</t>
  </si>
  <si>
    <t>Gymnázium Vyškov</t>
  </si>
  <si>
    <t>Lamáčková Klára</t>
  </si>
  <si>
    <t>Jakubová Nikola</t>
  </si>
  <si>
    <t>Fedáková Dominika, Schmidová Martina, Lamáčková Klára, Škabrahová Sylva</t>
  </si>
  <si>
    <t>Jurčáková Michaela</t>
  </si>
  <si>
    <t xml:space="preserve">Peringerová Kristina </t>
  </si>
  <si>
    <t>Peringerová Kristýna</t>
  </si>
  <si>
    <t>G. Tišnov A</t>
  </si>
  <si>
    <t>G. Tišnov B</t>
  </si>
  <si>
    <t>Dušková Tereza, Adamcová Beata, Jurčáková Michaela, Havlátová Kristýna</t>
  </si>
  <si>
    <t>Peringerová, Marvanová, Hálová, Ryzí</t>
  </si>
  <si>
    <t>Jeřábková Jana</t>
  </si>
  <si>
    <t>Naďová Katarina</t>
  </si>
  <si>
    <t>Brothánková Marie</t>
  </si>
  <si>
    <t>Ondračková Marie</t>
  </si>
  <si>
    <t>G. Boskovice</t>
  </si>
  <si>
    <t>Švecová Jana</t>
  </si>
  <si>
    <t>Hauptová Ivana</t>
  </si>
  <si>
    <t>Navrátilová Tereza</t>
  </si>
  <si>
    <t>Čachotská Michaela</t>
  </si>
  <si>
    <t>Černá Monika</t>
  </si>
  <si>
    <t>Živná Barbora</t>
  </si>
  <si>
    <t>Chlupová Veronika</t>
  </si>
  <si>
    <t>Černá, Živná, Čachotská, Navrátilová</t>
  </si>
  <si>
    <t>Peprníčková Sabina</t>
  </si>
  <si>
    <t>Peprníčcková Sabina</t>
  </si>
  <si>
    <t>Cooper Diana</t>
  </si>
  <si>
    <t>G Znojmo</t>
  </si>
  <si>
    <t>Egnerová Eliška</t>
  </si>
  <si>
    <t>Benešovská Lenka</t>
  </si>
  <si>
    <t>Nečasová Klára</t>
  </si>
  <si>
    <t>Svobodová Marie</t>
  </si>
  <si>
    <t>Fialová Zuzana</t>
  </si>
  <si>
    <t>Peroutková Dominika</t>
  </si>
  <si>
    <t>Matulová Barbora</t>
  </si>
  <si>
    <t>Mahelová Kristýna</t>
  </si>
  <si>
    <t>Hrůzová Jana</t>
  </si>
  <si>
    <t>Novotná Lenka</t>
  </si>
  <si>
    <t>Gregorová Kateřina</t>
  </si>
  <si>
    <t>1. běh</t>
  </si>
  <si>
    <t>2. běh</t>
  </si>
  <si>
    <t>3. běh</t>
  </si>
  <si>
    <t>4. běh</t>
  </si>
  <si>
    <t>Gymnázium Boskovice</t>
  </si>
  <si>
    <t>Gymnázium Znojmo</t>
  </si>
  <si>
    <t>Jeřábková, Umlášková, Coufalová, Naďová</t>
  </si>
  <si>
    <t xml:space="preserve">Kalová </t>
  </si>
  <si>
    <t>Hrůzová Jana, Nečasová Klára, Svobodová Marie, Egnerová Eliška</t>
  </si>
  <si>
    <t>Krejčová Andrea</t>
  </si>
  <si>
    <t>Štálová, Krutáková, Herzánová, Grotová</t>
  </si>
  <si>
    <t>G Vyškov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</si>
</sst>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1" fontId="5" fillId="2" borderId="0" xfId="0" applyNumberFormat="1" applyFont="1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5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5" fillId="5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5" fillId="5" borderId="0" xfId="0" applyFont="1" applyFill="1" applyAlignment="1" applyProtection="1">
      <alignment horizontal="center"/>
      <protection/>
    </xf>
    <xf numFmtId="1" fontId="1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2" fontId="4" fillId="5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1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0" fillId="7" borderId="0" xfId="0" applyFill="1" applyAlignment="1">
      <alignment/>
    </xf>
    <xf numFmtId="0" fontId="3" fillId="5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Fill="1" applyAlignment="1" applyProtection="1">
      <alignment horizontal="left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375" style="1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2" t="s">
        <v>85</v>
      </c>
      <c r="C1" s="41"/>
      <c r="D1" s="41"/>
      <c r="E1" s="41"/>
      <c r="F1" s="123"/>
      <c r="G1" s="123"/>
      <c r="H1" s="123"/>
      <c r="I1" s="123"/>
    </row>
    <row r="2" spans="2:9" ht="12.75">
      <c r="B2" s="125" t="s">
        <v>52</v>
      </c>
      <c r="C2" s="126"/>
      <c r="D2" s="126"/>
      <c r="E2" s="126"/>
      <c r="F2" s="126"/>
      <c r="G2" s="126"/>
      <c r="H2" s="41"/>
      <c r="I2" s="41"/>
    </row>
    <row r="4" spans="1:2" ht="12.75">
      <c r="A4" s="17" t="s">
        <v>53</v>
      </c>
      <c r="B4" s="108" t="s">
        <v>82</v>
      </c>
    </row>
    <row r="5" ht="12.75">
      <c r="B5" t="s">
        <v>86</v>
      </c>
    </row>
    <row r="6" ht="12.75">
      <c r="B6" s="109" t="s">
        <v>54</v>
      </c>
    </row>
    <row r="7" ht="12.75">
      <c r="B7" s="108"/>
    </row>
    <row r="8" spans="1:2" ht="12.75">
      <c r="A8" s="17" t="s">
        <v>55</v>
      </c>
      <c r="B8" t="s">
        <v>56</v>
      </c>
    </row>
    <row r="9" ht="12.75">
      <c r="B9" t="s">
        <v>57</v>
      </c>
    </row>
    <row r="10" ht="12.75">
      <c r="B10" t="s">
        <v>110</v>
      </c>
    </row>
    <row r="11" ht="12.75">
      <c r="B11" t="s">
        <v>111</v>
      </c>
    </row>
    <row r="12" ht="12.75">
      <c r="B12" t="s">
        <v>108</v>
      </c>
    </row>
    <row r="13" ht="12.75">
      <c r="B13" t="s">
        <v>109</v>
      </c>
    </row>
    <row r="15" spans="1:9" ht="12.75">
      <c r="A15" s="17" t="s">
        <v>58</v>
      </c>
      <c r="B15" s="126" t="s">
        <v>112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84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83</v>
      </c>
      <c r="C17" s="126"/>
      <c r="D17" s="126"/>
      <c r="E17" s="126"/>
      <c r="F17" s="126"/>
      <c r="G17" s="126"/>
      <c r="H17" s="126"/>
      <c r="I17" s="126"/>
    </row>
    <row r="19" spans="1:2" ht="12.75">
      <c r="A19" s="17" t="s">
        <v>59</v>
      </c>
      <c r="B19" s="113" t="s">
        <v>90</v>
      </c>
    </row>
    <row r="20" ht="12.75">
      <c r="B20" t="s">
        <v>87</v>
      </c>
    </row>
    <row r="21" ht="12.75">
      <c r="B21" t="s">
        <v>89</v>
      </c>
    </row>
    <row r="22" ht="12.75">
      <c r="B22" s="113" t="s">
        <v>88</v>
      </c>
    </row>
    <row r="23" ht="12.75">
      <c r="B23" s="113"/>
    </row>
    <row r="24" spans="1:2" ht="12.75">
      <c r="A24" s="17" t="s">
        <v>91</v>
      </c>
      <c r="B24" s="113" t="s">
        <v>92</v>
      </c>
    </row>
    <row r="25" ht="12.75">
      <c r="B25" s="114" t="s">
        <v>93</v>
      </c>
    </row>
    <row r="27" spans="1:2" ht="12.75">
      <c r="A27" s="17" t="s">
        <v>96</v>
      </c>
      <c r="B27" t="s">
        <v>60</v>
      </c>
    </row>
    <row r="28" ht="12.75">
      <c r="B28" t="s">
        <v>61</v>
      </c>
    </row>
    <row r="29" ht="12.75">
      <c r="B29" t="s">
        <v>62</v>
      </c>
    </row>
    <row r="30" ht="12.75">
      <c r="B30" t="s">
        <v>63</v>
      </c>
    </row>
    <row r="32" spans="1:2" ht="12.75">
      <c r="A32" s="17" t="s">
        <v>68</v>
      </c>
      <c r="B32" t="s">
        <v>64</v>
      </c>
    </row>
    <row r="33" ht="12.75">
      <c r="B33" t="s">
        <v>65</v>
      </c>
    </row>
    <row r="34" ht="12.75">
      <c r="B34" t="s">
        <v>66</v>
      </c>
    </row>
    <row r="35" ht="12.75">
      <c r="B35" t="s">
        <v>67</v>
      </c>
    </row>
    <row r="37" spans="1:2" ht="12.75">
      <c r="A37" s="17" t="s">
        <v>97</v>
      </c>
      <c r="B37" t="s">
        <v>95</v>
      </c>
    </row>
    <row r="38" ht="12.75">
      <c r="B38" t="s">
        <v>94</v>
      </c>
    </row>
    <row r="39" ht="12.75">
      <c r="B39" t="s">
        <v>69</v>
      </c>
    </row>
    <row r="40" ht="12.75">
      <c r="B40" s="113" t="s">
        <v>107</v>
      </c>
    </row>
    <row r="42" spans="1:2" ht="12.75">
      <c r="A42" s="17" t="s">
        <v>74</v>
      </c>
      <c r="B42" s="108" t="s">
        <v>70</v>
      </c>
    </row>
    <row r="43" spans="2:9" ht="12.75">
      <c r="B43" s="108" t="s">
        <v>71</v>
      </c>
      <c r="G43" s="41"/>
      <c r="H43" s="41"/>
      <c r="I43" s="41"/>
    </row>
    <row r="44" spans="2:9" ht="12.75">
      <c r="B44" s="110" t="s">
        <v>72</v>
      </c>
      <c r="C44" s="111" t="s">
        <v>73</v>
      </c>
      <c r="E44" s="41"/>
      <c r="F44" s="41"/>
      <c r="G44" s="41"/>
      <c r="I44" s="41"/>
    </row>
    <row r="46" spans="1:2" ht="12.75">
      <c r="A46" s="17" t="s">
        <v>75</v>
      </c>
      <c r="B46" t="s">
        <v>101</v>
      </c>
    </row>
    <row r="47" ht="12.75">
      <c r="B47" t="s">
        <v>102</v>
      </c>
    </row>
    <row r="48" ht="12.75">
      <c r="B48" s="109" t="s">
        <v>103</v>
      </c>
    </row>
    <row r="50" spans="1:2" ht="12.75">
      <c r="A50" s="17" t="s">
        <v>79</v>
      </c>
      <c r="B50" s="109" t="s">
        <v>104</v>
      </c>
    </row>
    <row r="51" ht="12.75">
      <c r="B51" t="s">
        <v>105</v>
      </c>
    </row>
    <row r="52" ht="12.75">
      <c r="B52" s="109" t="s">
        <v>76</v>
      </c>
    </row>
    <row r="53" ht="12.75">
      <c r="B53" t="s">
        <v>77</v>
      </c>
    </row>
    <row r="54" ht="12.75">
      <c r="B54" t="s">
        <v>78</v>
      </c>
    </row>
    <row r="55" ht="12.75">
      <c r="B55" t="s">
        <v>106</v>
      </c>
    </row>
    <row r="57" spans="1:3" ht="12.75">
      <c r="A57" s="17" t="s">
        <v>98</v>
      </c>
      <c r="B57" s="112" t="s">
        <v>100</v>
      </c>
      <c r="C57" s="126"/>
    </row>
    <row r="59" spans="2:10" ht="12.75">
      <c r="B59" s="125" t="s">
        <v>99</v>
      </c>
      <c r="C59" s="126"/>
      <c r="D59" s="126"/>
      <c r="E59" s="126"/>
      <c r="F59" s="126"/>
      <c r="G59" s="126"/>
      <c r="H59" s="126"/>
      <c r="I59" s="41"/>
      <c r="J59" s="41"/>
    </row>
    <row r="60" spans="2:10" ht="12.75">
      <c r="B60" s="125" t="s">
        <v>80</v>
      </c>
      <c r="C60" s="126"/>
      <c r="D60" s="126"/>
      <c r="E60" s="126"/>
      <c r="F60" s="41" t="s">
        <v>81</v>
      </c>
      <c r="I60" s="41"/>
      <c r="J60" s="41"/>
    </row>
    <row r="61" spans="9:10" ht="12.75">
      <c r="I61" s="41"/>
      <c r="J61" s="41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H17"/>
  <sheetViews>
    <sheetView workbookViewId="0" topLeftCell="A1">
      <selection activeCell="D17" sqref="D17"/>
    </sheetView>
  </sheetViews>
  <sheetFormatPr defaultColWidth="9.00390625" defaultRowHeight="12.75"/>
  <cols>
    <col min="1" max="1" width="6.375" style="17" customWidth="1"/>
    <col min="2" max="2" width="20.25390625" style="0" customWidth="1"/>
    <col min="3" max="3" width="6.125" style="0" customWidth="1"/>
    <col min="4" max="4" width="19.25390625" style="0" customWidth="1"/>
  </cols>
  <sheetData>
    <row r="2" ht="18">
      <c r="D2" s="127" t="s">
        <v>34</v>
      </c>
    </row>
    <row r="4" spans="1:8" ht="15.75" customHeight="1">
      <c r="A4" s="17" t="s">
        <v>53</v>
      </c>
      <c r="B4" s="31" t="s">
        <v>122</v>
      </c>
      <c r="C4" s="32">
        <v>91</v>
      </c>
      <c r="D4" s="31" t="s">
        <v>127</v>
      </c>
      <c r="E4" s="32">
        <v>502</v>
      </c>
      <c r="F4" s="70">
        <f aca="true" t="shared" si="0" ref="F4:F17">IF(E4&gt;0,(INT(POWER(E4-210,1.41)*0.188807)),"")</f>
        <v>565</v>
      </c>
      <c r="G4" s="100"/>
      <c r="H4" s="70"/>
    </row>
    <row r="5" spans="1:8" ht="15.75" customHeight="1">
      <c r="A5" s="17" t="s">
        <v>132</v>
      </c>
      <c r="B5" s="31" t="s">
        <v>114</v>
      </c>
      <c r="C5" s="32">
        <v>92</v>
      </c>
      <c r="D5" s="31" t="s">
        <v>113</v>
      </c>
      <c r="E5" s="32">
        <v>496</v>
      </c>
      <c r="F5" s="70">
        <f t="shared" si="0"/>
        <v>548</v>
      </c>
      <c r="G5" s="101"/>
      <c r="H5" s="70"/>
    </row>
    <row r="6" spans="1:8" ht="15.75" customHeight="1">
      <c r="A6" s="17" t="s">
        <v>133</v>
      </c>
      <c r="B6" s="31" t="s">
        <v>124</v>
      </c>
      <c r="C6" s="32">
        <v>91</v>
      </c>
      <c r="D6" s="31" t="s">
        <v>127</v>
      </c>
      <c r="E6" s="32">
        <v>493</v>
      </c>
      <c r="F6" s="70">
        <f t="shared" si="0"/>
        <v>540</v>
      </c>
      <c r="G6" s="100"/>
      <c r="H6" s="70"/>
    </row>
    <row r="7" spans="1:8" ht="15.75" customHeight="1">
      <c r="A7" s="17" t="s">
        <v>134</v>
      </c>
      <c r="B7" s="31" t="s">
        <v>119</v>
      </c>
      <c r="C7" s="32">
        <v>90</v>
      </c>
      <c r="D7" s="31" t="s">
        <v>118</v>
      </c>
      <c r="E7" s="32">
        <v>463</v>
      </c>
      <c r="F7" s="70">
        <f t="shared" si="0"/>
        <v>461</v>
      </c>
      <c r="G7" s="100"/>
      <c r="H7" s="70"/>
    </row>
    <row r="8" spans="1:8" ht="15.75" customHeight="1">
      <c r="A8" s="17" t="s">
        <v>91</v>
      </c>
      <c r="B8" s="31" t="s">
        <v>128</v>
      </c>
      <c r="C8" s="32">
        <v>91</v>
      </c>
      <c r="D8" s="31" t="s">
        <v>127</v>
      </c>
      <c r="E8" s="32">
        <v>449</v>
      </c>
      <c r="F8" s="70">
        <f t="shared" si="0"/>
        <v>426</v>
      </c>
      <c r="G8" s="100"/>
      <c r="H8" s="70"/>
    </row>
    <row r="9" spans="1:8" ht="15.75" customHeight="1">
      <c r="A9" s="17" t="s">
        <v>96</v>
      </c>
      <c r="B9" s="31" t="s">
        <v>123</v>
      </c>
      <c r="C9" s="32">
        <v>92</v>
      </c>
      <c r="D9" s="31" t="s">
        <v>127</v>
      </c>
      <c r="E9" s="32">
        <v>448</v>
      </c>
      <c r="F9" s="70">
        <f t="shared" si="0"/>
        <v>423</v>
      </c>
      <c r="G9" s="100"/>
      <c r="H9" s="70"/>
    </row>
    <row r="10" spans="1:6" ht="15.75" customHeight="1">
      <c r="A10" s="17" t="s">
        <v>68</v>
      </c>
      <c r="B10" s="31" t="s">
        <v>126</v>
      </c>
      <c r="C10" s="32">
        <v>90</v>
      </c>
      <c r="D10" s="31" t="s">
        <v>127</v>
      </c>
      <c r="E10" s="32">
        <v>436</v>
      </c>
      <c r="F10" s="70">
        <f t="shared" si="0"/>
        <v>393</v>
      </c>
    </row>
    <row r="11" spans="1:6" ht="15.75" customHeight="1">
      <c r="A11" s="17" t="s">
        <v>97</v>
      </c>
      <c r="B11" s="31" t="s">
        <v>120</v>
      </c>
      <c r="C11" s="32">
        <v>89</v>
      </c>
      <c r="D11" s="31" t="s">
        <v>118</v>
      </c>
      <c r="E11" s="32">
        <v>425</v>
      </c>
      <c r="F11" s="70">
        <f t="shared" si="0"/>
        <v>367</v>
      </c>
    </row>
    <row r="12" spans="1:6" ht="15.75" customHeight="1">
      <c r="A12" s="17" t="s">
        <v>74</v>
      </c>
      <c r="B12" s="31" t="s">
        <v>116</v>
      </c>
      <c r="C12" s="32">
        <v>88</v>
      </c>
      <c r="D12" s="31" t="s">
        <v>113</v>
      </c>
      <c r="E12" s="32">
        <v>424</v>
      </c>
      <c r="F12" s="70">
        <f t="shared" si="0"/>
        <v>364</v>
      </c>
    </row>
    <row r="13" spans="1:6" ht="15.75" customHeight="1">
      <c r="A13" s="17" t="s">
        <v>75</v>
      </c>
      <c r="B13" s="31" t="s">
        <v>117</v>
      </c>
      <c r="C13" s="32">
        <v>89</v>
      </c>
      <c r="D13" s="31" t="s">
        <v>113</v>
      </c>
      <c r="E13" s="32">
        <v>420</v>
      </c>
      <c r="F13" s="70">
        <f t="shared" si="0"/>
        <v>355</v>
      </c>
    </row>
    <row r="14" spans="1:6" ht="15.75" customHeight="1">
      <c r="A14" s="17" t="s">
        <v>79</v>
      </c>
      <c r="B14" s="31" t="s">
        <v>125</v>
      </c>
      <c r="C14" s="32">
        <v>92</v>
      </c>
      <c r="D14" s="31" t="s">
        <v>127</v>
      </c>
      <c r="E14" s="32">
        <v>416</v>
      </c>
      <c r="F14" s="70">
        <f t="shared" si="0"/>
        <v>345</v>
      </c>
    </row>
    <row r="15" spans="1:6" ht="15.75">
      <c r="A15" s="17" t="s">
        <v>98</v>
      </c>
      <c r="B15" s="31" t="s">
        <v>129</v>
      </c>
      <c r="C15" s="32">
        <v>91</v>
      </c>
      <c r="D15" s="31" t="s">
        <v>127</v>
      </c>
      <c r="E15" s="32">
        <v>412</v>
      </c>
      <c r="F15" s="70">
        <f t="shared" si="0"/>
        <v>336</v>
      </c>
    </row>
    <row r="16" spans="1:6" ht="15.75">
      <c r="A16" s="17" t="s">
        <v>135</v>
      </c>
      <c r="B16" s="31" t="s">
        <v>115</v>
      </c>
      <c r="C16" s="32">
        <v>92</v>
      </c>
      <c r="D16" s="31" t="s">
        <v>113</v>
      </c>
      <c r="E16" s="32">
        <v>393</v>
      </c>
      <c r="F16" s="70">
        <f t="shared" si="0"/>
        <v>292</v>
      </c>
    </row>
    <row r="17" spans="1:6" ht="15.75">
      <c r="A17" s="17" t="s">
        <v>136</v>
      </c>
      <c r="B17" s="31" t="s">
        <v>130</v>
      </c>
      <c r="C17" s="32">
        <v>88</v>
      </c>
      <c r="D17" s="31" t="s">
        <v>131</v>
      </c>
      <c r="E17" s="32">
        <v>366</v>
      </c>
      <c r="F17" s="70">
        <f t="shared" si="0"/>
        <v>233</v>
      </c>
    </row>
  </sheetData>
  <dataValidations count="1">
    <dataValidation allowBlank="1" showInputMessage="1" showErrorMessage="1" prompt="Buňka obsahuje vzorec, NEPŘEPSAT!" sqref="H4:H9 F4:F17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workbookViewId="0" topLeftCell="A1">
      <selection activeCell="K27" sqref="K27"/>
    </sheetView>
  </sheetViews>
  <sheetFormatPr defaultColWidth="9.00390625" defaultRowHeight="12.75"/>
  <cols>
    <col min="2" max="2" width="18.875" style="0" bestFit="1" customWidth="1"/>
    <col min="4" max="4" width="14.125" style="0" bestFit="1" customWidth="1"/>
  </cols>
  <sheetData>
    <row r="1" ht="12.75">
      <c r="B1" s="113" t="s">
        <v>243</v>
      </c>
    </row>
    <row r="2" spans="1:5" ht="12.75">
      <c r="A2" s="68">
        <v>125</v>
      </c>
      <c r="B2" s="31" t="s">
        <v>141</v>
      </c>
      <c r="C2" s="32">
        <v>90</v>
      </c>
      <c r="D2" s="31" t="s">
        <v>144</v>
      </c>
      <c r="E2" s="47">
        <v>25.06</v>
      </c>
    </row>
    <row r="3" spans="1:5" ht="12.75">
      <c r="A3" s="68">
        <v>103</v>
      </c>
      <c r="B3" s="31" t="s">
        <v>123</v>
      </c>
      <c r="C3" s="32">
        <v>92</v>
      </c>
      <c r="D3" s="2" t="s">
        <v>154</v>
      </c>
      <c r="E3" s="47">
        <v>26.7</v>
      </c>
    </row>
    <row r="4" spans="1:5" ht="12.75">
      <c r="A4" s="68">
        <v>102</v>
      </c>
      <c r="B4" s="31" t="s">
        <v>124</v>
      </c>
      <c r="C4" s="32">
        <v>91</v>
      </c>
      <c r="D4" s="2" t="s">
        <v>154</v>
      </c>
      <c r="E4" s="47">
        <v>27</v>
      </c>
    </row>
    <row r="5" spans="1:5" ht="12.75">
      <c r="A5" s="68"/>
      <c r="B5" s="31" t="s">
        <v>232</v>
      </c>
      <c r="C5" s="32">
        <v>90</v>
      </c>
      <c r="D5" s="31" t="s">
        <v>231</v>
      </c>
      <c r="E5" s="47">
        <v>27.2</v>
      </c>
    </row>
    <row r="6" spans="1:5" ht="12.75">
      <c r="A6" s="68">
        <v>104</v>
      </c>
      <c r="B6" s="31" t="s">
        <v>153</v>
      </c>
      <c r="C6" s="32">
        <v>92</v>
      </c>
      <c r="D6" s="2" t="s">
        <v>154</v>
      </c>
      <c r="E6" s="47">
        <v>27.8</v>
      </c>
    </row>
    <row r="7" spans="1:5" ht="12.75">
      <c r="A7" s="68">
        <v>129</v>
      </c>
      <c r="B7" s="31" t="s">
        <v>206</v>
      </c>
      <c r="C7" s="32">
        <v>91</v>
      </c>
      <c r="D7" s="31" t="s">
        <v>144</v>
      </c>
      <c r="E7" s="47">
        <v>28.1</v>
      </c>
    </row>
    <row r="8" spans="1:5" ht="12.75">
      <c r="A8" s="68"/>
      <c r="B8" s="31"/>
      <c r="C8" s="32"/>
      <c r="D8" s="31"/>
      <c r="E8" s="47"/>
    </row>
    <row r="9" spans="1:5" ht="12.75">
      <c r="A9" s="68"/>
      <c r="B9" s="113" t="s">
        <v>244</v>
      </c>
      <c r="C9" s="32"/>
      <c r="D9" s="31"/>
      <c r="E9" s="47"/>
    </row>
    <row r="10" spans="1:5" ht="12.75">
      <c r="A10" s="68">
        <v>113</v>
      </c>
      <c r="B10" s="31" t="s">
        <v>152</v>
      </c>
      <c r="C10" s="32">
        <v>93</v>
      </c>
      <c r="D10" s="31" t="s">
        <v>159</v>
      </c>
      <c r="E10" s="47">
        <v>28.6</v>
      </c>
    </row>
    <row r="11" spans="1:5" ht="12.75">
      <c r="A11" s="68">
        <v>140</v>
      </c>
      <c r="B11" s="31" t="s">
        <v>216</v>
      </c>
      <c r="C11" s="32">
        <v>91</v>
      </c>
      <c r="D11" s="2" t="s">
        <v>147</v>
      </c>
      <c r="E11" s="47">
        <v>28.8</v>
      </c>
    </row>
    <row r="12" spans="1:5" ht="12.75">
      <c r="A12" s="68"/>
      <c r="B12" s="31" t="s">
        <v>233</v>
      </c>
      <c r="C12" s="32">
        <v>91</v>
      </c>
      <c r="D12" s="31" t="s">
        <v>231</v>
      </c>
      <c r="E12" s="47">
        <v>29</v>
      </c>
    </row>
    <row r="13" spans="1:5" ht="12.75">
      <c r="A13" s="68">
        <v>142</v>
      </c>
      <c r="B13" s="31" t="s">
        <v>156</v>
      </c>
      <c r="C13" s="32">
        <v>94</v>
      </c>
      <c r="D13" s="2" t="s">
        <v>147</v>
      </c>
      <c r="E13" s="47">
        <v>29.3</v>
      </c>
    </row>
    <row r="14" spans="1:5" ht="12.75">
      <c r="A14" s="68">
        <v>176</v>
      </c>
      <c r="B14" s="31" t="s">
        <v>191</v>
      </c>
      <c r="C14" s="32">
        <v>90</v>
      </c>
      <c r="D14" s="31" t="s">
        <v>188</v>
      </c>
      <c r="E14" s="47">
        <v>29.5</v>
      </c>
    </row>
    <row r="15" spans="1:5" ht="12.75">
      <c r="A15" s="68">
        <v>181</v>
      </c>
      <c r="B15" s="31" t="s">
        <v>190</v>
      </c>
      <c r="C15" s="32">
        <v>93</v>
      </c>
      <c r="D15" s="31" t="s">
        <v>188</v>
      </c>
      <c r="E15" s="47">
        <v>29.5</v>
      </c>
    </row>
    <row r="16" spans="1:5" ht="12.75">
      <c r="A16" s="68"/>
      <c r="B16" s="31"/>
      <c r="C16" s="32"/>
      <c r="D16" s="31"/>
      <c r="E16" s="47"/>
    </row>
    <row r="17" spans="1:5" ht="12.75">
      <c r="A17" s="68"/>
      <c r="B17" s="113" t="s">
        <v>245</v>
      </c>
      <c r="C17" s="32"/>
      <c r="D17" s="31"/>
      <c r="E17" s="47"/>
    </row>
    <row r="18" spans="1:5" ht="12.75">
      <c r="A18" s="68">
        <v>122</v>
      </c>
      <c r="B18" s="31" t="s">
        <v>208</v>
      </c>
      <c r="C18" s="32">
        <v>90</v>
      </c>
      <c r="D18" s="31" t="s">
        <v>159</v>
      </c>
      <c r="E18" s="47">
        <v>29.9</v>
      </c>
    </row>
    <row r="19" spans="1:5" ht="12.75">
      <c r="A19" s="68"/>
      <c r="B19" s="31" t="s">
        <v>234</v>
      </c>
      <c r="C19" s="32">
        <v>92</v>
      </c>
      <c r="D19" s="31" t="s">
        <v>231</v>
      </c>
      <c r="E19" s="47">
        <v>30</v>
      </c>
    </row>
    <row r="20" spans="1:5" ht="12.75">
      <c r="A20" s="68">
        <v>141</v>
      </c>
      <c r="B20" s="31" t="s">
        <v>155</v>
      </c>
      <c r="C20" s="32">
        <v>90</v>
      </c>
      <c r="D20" s="2" t="s">
        <v>147</v>
      </c>
      <c r="E20" s="47">
        <v>30.2</v>
      </c>
    </row>
    <row r="21" spans="1:5" ht="12.75">
      <c r="A21" s="68">
        <v>177</v>
      </c>
      <c r="B21" s="31" t="s">
        <v>192</v>
      </c>
      <c r="C21" s="32">
        <v>92</v>
      </c>
      <c r="D21" s="31" t="s">
        <v>188</v>
      </c>
      <c r="E21" s="47">
        <v>31.1</v>
      </c>
    </row>
    <row r="22" spans="1:5" ht="12.75">
      <c r="A22" s="68">
        <v>116</v>
      </c>
      <c r="B22" s="31" t="s">
        <v>158</v>
      </c>
      <c r="C22" s="32">
        <v>92</v>
      </c>
      <c r="D22" s="31" t="s">
        <v>159</v>
      </c>
      <c r="E22" s="47">
        <v>31.8</v>
      </c>
    </row>
    <row r="23" spans="1:5" ht="12.75">
      <c r="A23" s="68"/>
      <c r="B23" s="31"/>
      <c r="C23" s="32"/>
      <c r="D23" s="31"/>
      <c r="E23" s="47"/>
    </row>
    <row r="24" spans="1:5" ht="12.75">
      <c r="A24" s="68"/>
      <c r="B24" s="113" t="s">
        <v>246</v>
      </c>
      <c r="C24" s="32"/>
      <c r="D24" s="31"/>
      <c r="E24" s="47"/>
    </row>
    <row r="25" spans="1:5" ht="12.75">
      <c r="A25" s="68"/>
      <c r="B25" s="31" t="s">
        <v>220</v>
      </c>
      <c r="C25" s="32">
        <v>90</v>
      </c>
      <c r="D25" s="31" t="s">
        <v>219</v>
      </c>
      <c r="E25" s="47"/>
    </row>
    <row r="26" spans="1:5" ht="12.75">
      <c r="A26" s="68"/>
      <c r="B26" s="31" t="s">
        <v>221</v>
      </c>
      <c r="C26" s="32">
        <v>92</v>
      </c>
      <c r="D26" s="31" t="s">
        <v>219</v>
      </c>
      <c r="E26" s="47"/>
    </row>
    <row r="27" spans="1:5" ht="12.75">
      <c r="A27" s="68">
        <v>149</v>
      </c>
      <c r="B27" s="31" t="s">
        <v>148</v>
      </c>
      <c r="C27" s="32">
        <v>92</v>
      </c>
      <c r="D27" s="31" t="s">
        <v>157</v>
      </c>
      <c r="E27" s="47"/>
    </row>
    <row r="28" spans="1:5" ht="12.75">
      <c r="A28" s="68">
        <v>150</v>
      </c>
      <c r="B28" s="31" t="s">
        <v>149</v>
      </c>
      <c r="C28" s="32">
        <v>92</v>
      </c>
      <c r="D28" s="31" t="s">
        <v>157</v>
      </c>
      <c r="E28" s="47"/>
    </row>
    <row r="29" spans="1:5" ht="12.75">
      <c r="A29" s="68">
        <v>151</v>
      </c>
      <c r="B29" s="130" t="s">
        <v>150</v>
      </c>
      <c r="C29" s="131">
        <v>93</v>
      </c>
      <c r="D29" s="31" t="s">
        <v>157</v>
      </c>
      <c r="E29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G23"/>
  <sheetViews>
    <sheetView workbookViewId="0" topLeftCell="A1">
      <selection activeCell="E1" sqref="E1:G16384"/>
    </sheetView>
  </sheetViews>
  <sheetFormatPr defaultColWidth="9.00390625" defaultRowHeight="12.75"/>
  <cols>
    <col min="2" max="2" width="18.125" style="0" bestFit="1" customWidth="1"/>
    <col min="4" max="4" width="14.625" style="0" bestFit="1" customWidth="1"/>
    <col min="5" max="5" width="0" style="0" hidden="1" customWidth="1"/>
    <col min="6" max="6" width="1.875" style="0" hidden="1" customWidth="1"/>
    <col min="7" max="7" width="0" style="0" hidden="1" customWidth="1"/>
  </cols>
  <sheetData>
    <row r="2" ht="12.75">
      <c r="B2" s="113" t="s">
        <v>243</v>
      </c>
    </row>
    <row r="3" spans="1:7" ht="12.75">
      <c r="A3" s="68">
        <v>128</v>
      </c>
      <c r="B3" s="31" t="s">
        <v>162</v>
      </c>
      <c r="C3" s="32">
        <v>91</v>
      </c>
      <c r="D3" s="31" t="s">
        <v>163</v>
      </c>
      <c r="E3" s="32">
        <v>2</v>
      </c>
      <c r="F3" s="58"/>
      <c r="G3" s="100">
        <v>10.19</v>
      </c>
    </row>
    <row r="4" spans="1:7" ht="12.75">
      <c r="A4" s="68">
        <v>104</v>
      </c>
      <c r="B4" s="31" t="s">
        <v>153</v>
      </c>
      <c r="C4" s="32">
        <v>92</v>
      </c>
      <c r="D4" s="2" t="s">
        <v>154</v>
      </c>
      <c r="E4" s="32">
        <v>2</v>
      </c>
      <c r="F4" s="58"/>
      <c r="G4" s="100">
        <v>20</v>
      </c>
    </row>
    <row r="5" spans="1:7" ht="12.75">
      <c r="A5" s="68">
        <v>176</v>
      </c>
      <c r="B5" s="31" t="s">
        <v>194</v>
      </c>
      <c r="C5" s="32">
        <v>90</v>
      </c>
      <c r="D5" s="31" t="s">
        <v>188</v>
      </c>
      <c r="E5" s="32">
        <v>2</v>
      </c>
      <c r="F5" s="58" t="str">
        <f>IF(G5=0,"",":")</f>
        <v>:</v>
      </c>
      <c r="G5" s="100">
        <v>26</v>
      </c>
    </row>
    <row r="6" spans="1:7" ht="12.75">
      <c r="A6" s="68">
        <v>105</v>
      </c>
      <c r="B6" s="31" t="s">
        <v>160</v>
      </c>
      <c r="C6" s="32">
        <v>90</v>
      </c>
      <c r="D6" s="2" t="s">
        <v>154</v>
      </c>
      <c r="E6" s="32">
        <v>2</v>
      </c>
      <c r="F6" s="58"/>
      <c r="G6" s="100">
        <v>27</v>
      </c>
    </row>
    <row r="7" spans="1:7" ht="12.75">
      <c r="A7" s="68"/>
      <c r="B7" s="31" t="s">
        <v>161</v>
      </c>
      <c r="C7" s="32">
        <v>91</v>
      </c>
      <c r="D7" s="2" t="s">
        <v>154</v>
      </c>
      <c r="E7" s="32">
        <v>2</v>
      </c>
      <c r="F7" s="58"/>
      <c r="G7" s="100">
        <v>35</v>
      </c>
    </row>
    <row r="8" spans="1:7" ht="12.75">
      <c r="A8" s="68"/>
      <c r="B8" s="31" t="s">
        <v>235</v>
      </c>
      <c r="C8" s="32">
        <v>92</v>
      </c>
      <c r="D8" s="31" t="s">
        <v>231</v>
      </c>
      <c r="E8" s="32">
        <v>2</v>
      </c>
      <c r="F8" s="58" t="str">
        <f>IF(G8=0,"",":")</f>
        <v>:</v>
      </c>
      <c r="G8" s="100">
        <v>35</v>
      </c>
    </row>
    <row r="9" spans="1:7" ht="12.75">
      <c r="A9" s="68">
        <v>179</v>
      </c>
      <c r="B9" s="31" t="s">
        <v>193</v>
      </c>
      <c r="C9" s="32">
        <v>93</v>
      </c>
      <c r="D9" s="31" t="s">
        <v>188</v>
      </c>
      <c r="E9" s="32">
        <v>2</v>
      </c>
      <c r="F9" s="58" t="str">
        <f>IF(G9=0,"",":")</f>
        <v>:</v>
      </c>
      <c r="G9" s="100">
        <v>39</v>
      </c>
    </row>
    <row r="10" spans="1:7" ht="12.75">
      <c r="A10" s="68">
        <v>118</v>
      </c>
      <c r="B10" s="31" t="s">
        <v>168</v>
      </c>
      <c r="C10" s="32">
        <v>93</v>
      </c>
      <c r="D10" s="31" t="s">
        <v>159</v>
      </c>
      <c r="E10" s="32">
        <v>2</v>
      </c>
      <c r="F10" s="58" t="str">
        <f>IF(G10=0,"",":")</f>
        <v>:</v>
      </c>
      <c r="G10" s="100">
        <v>43</v>
      </c>
    </row>
    <row r="11" spans="1:7" ht="12.75">
      <c r="A11" s="68">
        <v>122</v>
      </c>
      <c r="B11" s="31" t="s">
        <v>208</v>
      </c>
      <c r="C11" s="32">
        <v>90</v>
      </c>
      <c r="D11" s="31" t="s">
        <v>159</v>
      </c>
      <c r="E11" s="32">
        <v>2</v>
      </c>
      <c r="F11" s="58" t="str">
        <f>IF(G11=0,"",":")</f>
        <v>:</v>
      </c>
      <c r="G11" s="100">
        <v>50</v>
      </c>
    </row>
    <row r="12" spans="1:7" ht="12.75">
      <c r="A12" s="68"/>
      <c r="B12" s="31"/>
      <c r="C12" s="32"/>
      <c r="D12" s="31"/>
      <c r="E12" s="32"/>
      <c r="F12" s="58"/>
      <c r="G12" s="100"/>
    </row>
    <row r="13" spans="1:7" ht="12.75">
      <c r="A13" s="68"/>
      <c r="B13" s="137" t="s">
        <v>244</v>
      </c>
      <c r="C13" s="32"/>
      <c r="D13" s="31"/>
      <c r="E13" s="32"/>
      <c r="F13" s="58"/>
      <c r="G13" s="100"/>
    </row>
    <row r="14" spans="1:7" ht="12.75">
      <c r="A14" s="68">
        <v>145</v>
      </c>
      <c r="B14" s="31" t="s">
        <v>164</v>
      </c>
      <c r="C14" s="32">
        <v>93</v>
      </c>
      <c r="D14" s="2" t="s">
        <v>147</v>
      </c>
      <c r="E14" s="32">
        <v>2</v>
      </c>
      <c r="F14" s="58"/>
      <c r="G14" s="100">
        <v>51.2</v>
      </c>
    </row>
    <row r="15" spans="1:7" ht="12.75">
      <c r="A15" s="68"/>
      <c r="B15" s="31" t="s">
        <v>236</v>
      </c>
      <c r="C15" s="32">
        <v>90</v>
      </c>
      <c r="D15" s="31" t="s">
        <v>231</v>
      </c>
      <c r="E15" s="32">
        <v>2</v>
      </c>
      <c r="F15" s="58" t="str">
        <f>IF(G15=0,"",":")</f>
        <v>:</v>
      </c>
      <c r="G15" s="100">
        <v>53</v>
      </c>
    </row>
    <row r="16" spans="1:7" ht="12.75">
      <c r="A16" s="68"/>
      <c r="B16" s="31" t="s">
        <v>158</v>
      </c>
      <c r="C16" s="32">
        <v>92</v>
      </c>
      <c r="D16" s="31" t="s">
        <v>159</v>
      </c>
      <c r="E16" s="32">
        <v>2</v>
      </c>
      <c r="F16" s="58" t="str">
        <f>IF(G16=0,"",":")</f>
        <v>:</v>
      </c>
      <c r="G16" s="100">
        <v>55</v>
      </c>
    </row>
    <row r="17" spans="1:7" ht="12.75">
      <c r="A17" s="68"/>
      <c r="B17" s="31" t="s">
        <v>217</v>
      </c>
      <c r="C17" s="32">
        <v>92</v>
      </c>
      <c r="D17" s="2" t="s">
        <v>147</v>
      </c>
      <c r="E17" s="32">
        <v>2</v>
      </c>
      <c r="F17" s="58"/>
      <c r="G17" s="100">
        <v>56</v>
      </c>
    </row>
    <row r="18" spans="1:7" ht="12.75">
      <c r="A18" s="68">
        <v>152</v>
      </c>
      <c r="B18" s="31" t="s">
        <v>165</v>
      </c>
      <c r="C18" s="32">
        <v>93</v>
      </c>
      <c r="D18" s="31" t="s">
        <v>151</v>
      </c>
      <c r="E18" s="32"/>
      <c r="F18" s="58"/>
      <c r="G18" s="100"/>
    </row>
    <row r="19" spans="1:7" ht="12.75">
      <c r="A19" s="68">
        <v>153</v>
      </c>
      <c r="B19" s="31" t="s">
        <v>166</v>
      </c>
      <c r="C19" s="32">
        <v>92</v>
      </c>
      <c r="D19" s="31" t="s">
        <v>151</v>
      </c>
      <c r="E19" s="32"/>
      <c r="F19" s="58"/>
      <c r="G19" s="100"/>
    </row>
    <row r="20" spans="1:7" ht="12.75">
      <c r="A20" s="68">
        <v>154</v>
      </c>
      <c r="B20" s="31" t="s">
        <v>167</v>
      </c>
      <c r="C20" s="32">
        <v>93</v>
      </c>
      <c r="D20" s="31" t="s">
        <v>151</v>
      </c>
      <c r="E20" s="32"/>
      <c r="F20" s="58">
        <f>IF(G20=0,"",":")</f>
      </c>
      <c r="G20" s="100"/>
    </row>
    <row r="21" spans="1:7" ht="12.75">
      <c r="A21" s="68">
        <v>183</v>
      </c>
      <c r="B21" s="31" t="s">
        <v>195</v>
      </c>
      <c r="C21" s="32">
        <v>91</v>
      </c>
      <c r="D21" s="31" t="s">
        <v>188</v>
      </c>
      <c r="E21" s="32"/>
      <c r="F21" s="58">
        <f>IF(G21=0,"",":")</f>
      </c>
      <c r="G21" s="100"/>
    </row>
    <row r="22" spans="1:7" ht="12.75">
      <c r="A22" s="68"/>
      <c r="B22" s="31" t="s">
        <v>222</v>
      </c>
      <c r="C22" s="32">
        <v>92</v>
      </c>
      <c r="D22" s="31" t="s">
        <v>219</v>
      </c>
      <c r="E22" s="32"/>
      <c r="F22" s="58">
        <f>IF(G22=0,"",":")</f>
      </c>
      <c r="G22" s="100"/>
    </row>
    <row r="23" spans="1:7" ht="12.75">
      <c r="A23" s="68"/>
      <c r="B23" s="31" t="s">
        <v>223</v>
      </c>
      <c r="C23" s="32">
        <v>93</v>
      </c>
      <c r="D23" s="31" t="s">
        <v>219</v>
      </c>
      <c r="E23" s="32"/>
      <c r="F23" s="58">
        <f>IF(G23=0,"",":")</f>
      </c>
      <c r="G23" s="100"/>
    </row>
  </sheetData>
  <dataValidations count="1">
    <dataValidation type="whole" operator="lessThanOrEqual" allowBlank="1" showInputMessage="1" showErrorMessage="1" prompt="Dvojtečka se udělá sama, až napíšeš sekundy" sqref="F3:F23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28"/>
  <sheetViews>
    <sheetView workbookViewId="0" topLeftCell="A1">
      <selection activeCell="A1" sqref="A1:D28"/>
    </sheetView>
  </sheetViews>
  <sheetFormatPr defaultColWidth="9.00390625" defaultRowHeight="12.75"/>
  <cols>
    <col min="2" max="2" width="18.875" style="0" bestFit="1" customWidth="1"/>
    <col min="4" max="4" width="14.625" style="0" bestFit="1" customWidth="1"/>
    <col min="5" max="5" width="0" style="0" hidden="1" customWidth="1"/>
  </cols>
  <sheetData>
    <row r="1" ht="15.75">
      <c r="B1" s="138" t="s">
        <v>40</v>
      </c>
    </row>
    <row r="3" ht="12.75">
      <c r="B3" s="113" t="s">
        <v>243</v>
      </c>
    </row>
    <row r="4" spans="1:5" ht="12.75">
      <c r="A4" s="68"/>
      <c r="B4" s="31" t="s">
        <v>138</v>
      </c>
      <c r="C4" s="32">
        <v>93</v>
      </c>
      <c r="D4" s="31" t="s">
        <v>139</v>
      </c>
      <c r="E4" s="47">
        <v>8.2</v>
      </c>
    </row>
    <row r="5" spans="1:5" ht="12.75">
      <c r="A5" s="68">
        <v>180</v>
      </c>
      <c r="B5" s="31" t="s">
        <v>232</v>
      </c>
      <c r="C5" s="32">
        <v>90</v>
      </c>
      <c r="D5" s="31" t="s">
        <v>231</v>
      </c>
      <c r="E5" s="47">
        <v>8</v>
      </c>
    </row>
    <row r="6" spans="1:5" ht="12.75">
      <c r="A6" s="68">
        <v>126</v>
      </c>
      <c r="B6" s="31" t="s">
        <v>141</v>
      </c>
      <c r="C6" s="32">
        <v>90</v>
      </c>
      <c r="D6" s="2" t="s">
        <v>144</v>
      </c>
      <c r="E6" s="47">
        <v>7.93</v>
      </c>
    </row>
    <row r="7" spans="1:5" ht="12.75">
      <c r="A7" s="68"/>
      <c r="B7" s="31" t="s">
        <v>145</v>
      </c>
      <c r="C7" s="32">
        <v>90</v>
      </c>
      <c r="D7" s="31" t="s">
        <v>147</v>
      </c>
      <c r="E7" s="47">
        <v>8.3</v>
      </c>
    </row>
    <row r="8" spans="1:5" ht="12.75">
      <c r="A8" s="68"/>
      <c r="B8" s="31" t="s">
        <v>124</v>
      </c>
      <c r="C8" s="32">
        <v>91</v>
      </c>
      <c r="D8" s="31" t="s">
        <v>139</v>
      </c>
      <c r="E8" s="47">
        <v>8.35</v>
      </c>
    </row>
    <row r="9" spans="1:5" ht="12.75">
      <c r="A9" s="68">
        <v>114</v>
      </c>
      <c r="B9" s="31" t="s">
        <v>152</v>
      </c>
      <c r="C9" s="32">
        <v>93</v>
      </c>
      <c r="D9" s="31" t="s">
        <v>140</v>
      </c>
      <c r="E9" s="47">
        <v>8.4</v>
      </c>
    </row>
    <row r="10" spans="1:5" ht="12.75">
      <c r="A10" s="68">
        <v>137</v>
      </c>
      <c r="B10" s="31" t="s">
        <v>142</v>
      </c>
      <c r="C10" s="32">
        <v>93</v>
      </c>
      <c r="D10" s="2" t="s">
        <v>144</v>
      </c>
      <c r="E10" s="47">
        <v>8.4</v>
      </c>
    </row>
    <row r="11" spans="1:5" ht="12.75">
      <c r="A11" s="68"/>
      <c r="B11" s="31"/>
      <c r="C11" s="32"/>
      <c r="D11" s="2"/>
      <c r="E11" s="47"/>
    </row>
    <row r="12" spans="1:5" ht="12.75">
      <c r="A12" s="68"/>
      <c r="B12" s="113" t="s">
        <v>244</v>
      </c>
      <c r="C12" s="32"/>
      <c r="D12" s="2"/>
      <c r="E12" s="47"/>
    </row>
    <row r="13" spans="1:5" ht="12.75">
      <c r="A13" s="68">
        <v>139</v>
      </c>
      <c r="B13" s="31" t="s">
        <v>189</v>
      </c>
      <c r="C13" s="32">
        <v>93</v>
      </c>
      <c r="D13" s="31" t="s">
        <v>188</v>
      </c>
      <c r="E13" s="47">
        <v>8.5</v>
      </c>
    </row>
    <row r="14" spans="1:5" ht="12.75">
      <c r="A14" s="68"/>
      <c r="B14" s="31" t="s">
        <v>215</v>
      </c>
      <c r="C14" s="32">
        <v>93</v>
      </c>
      <c r="D14" s="31" t="s">
        <v>147</v>
      </c>
      <c r="E14" s="47">
        <v>8.5</v>
      </c>
    </row>
    <row r="15" spans="1:5" ht="12.75">
      <c r="A15" s="68">
        <v>115</v>
      </c>
      <c r="B15" s="31" t="s">
        <v>209</v>
      </c>
      <c r="C15" s="32">
        <v>92</v>
      </c>
      <c r="D15" s="31" t="s">
        <v>140</v>
      </c>
      <c r="E15" s="47">
        <v>8.6</v>
      </c>
    </row>
    <row r="16" spans="1:5" ht="12.75">
      <c r="A16" s="68">
        <v>149</v>
      </c>
      <c r="B16" s="31" t="s">
        <v>190</v>
      </c>
      <c r="C16" s="32">
        <v>93</v>
      </c>
      <c r="D16" s="31" t="s">
        <v>188</v>
      </c>
      <c r="E16" s="47">
        <v>8.6</v>
      </c>
    </row>
    <row r="17" spans="1:5" ht="12.75">
      <c r="A17" s="68"/>
      <c r="B17" s="31" t="s">
        <v>187</v>
      </c>
      <c r="C17" s="32">
        <v>89</v>
      </c>
      <c r="D17" s="31" t="s">
        <v>188</v>
      </c>
      <c r="E17" s="47">
        <v>8.7</v>
      </c>
    </row>
    <row r="18" spans="1:5" ht="12.75">
      <c r="A18" s="68">
        <v>181</v>
      </c>
      <c r="B18" s="31" t="s">
        <v>233</v>
      </c>
      <c r="C18" s="32">
        <v>91</v>
      </c>
      <c r="D18" s="31" t="s">
        <v>231</v>
      </c>
      <c r="E18" s="47">
        <v>8.7</v>
      </c>
    </row>
    <row r="19" spans="1:5" ht="12.75">
      <c r="A19" s="68">
        <v>127</v>
      </c>
      <c r="B19" s="31" t="s">
        <v>234</v>
      </c>
      <c r="C19" s="32">
        <v>92</v>
      </c>
      <c r="D19" s="31" t="s">
        <v>231</v>
      </c>
      <c r="E19" s="47">
        <v>8.7</v>
      </c>
    </row>
    <row r="20" spans="1:5" ht="12.75">
      <c r="A20" s="68"/>
      <c r="B20" s="31"/>
      <c r="C20" s="32"/>
      <c r="D20" s="31"/>
      <c r="E20" s="47"/>
    </row>
    <row r="21" spans="1:5" ht="12.75">
      <c r="A21" s="68"/>
      <c r="B21" s="113" t="s">
        <v>245</v>
      </c>
      <c r="C21" s="32"/>
      <c r="D21" s="31"/>
      <c r="E21" s="47"/>
    </row>
    <row r="22" spans="1:5" ht="12.75">
      <c r="A22" s="68">
        <v>150</v>
      </c>
      <c r="B22" s="31" t="s">
        <v>205</v>
      </c>
      <c r="C22" s="32">
        <v>90</v>
      </c>
      <c r="D22" s="2" t="s">
        <v>163</v>
      </c>
      <c r="E22" s="47">
        <v>8.8</v>
      </c>
    </row>
    <row r="23" spans="1:5" ht="12.75">
      <c r="A23" s="68">
        <v>125</v>
      </c>
      <c r="B23" s="31" t="s">
        <v>143</v>
      </c>
      <c r="C23" s="32">
        <v>91</v>
      </c>
      <c r="D23" s="31" t="s">
        <v>140</v>
      </c>
      <c r="E23" s="47">
        <v>9.1</v>
      </c>
    </row>
    <row r="24" spans="1:5" ht="12.75">
      <c r="A24" s="68">
        <v>101</v>
      </c>
      <c r="B24" s="31" t="s">
        <v>148</v>
      </c>
      <c r="C24" s="32">
        <v>92</v>
      </c>
      <c r="D24" s="2" t="s">
        <v>151</v>
      </c>
      <c r="E24" s="47"/>
    </row>
    <row r="25" spans="1:5" ht="12.75">
      <c r="A25" s="68">
        <v>102</v>
      </c>
      <c r="B25" s="31" t="s">
        <v>149</v>
      </c>
      <c r="C25" s="32">
        <v>92</v>
      </c>
      <c r="D25" s="2" t="s">
        <v>151</v>
      </c>
      <c r="E25" s="47"/>
    </row>
    <row r="26" spans="1:5" ht="12.75">
      <c r="A26" s="68">
        <v>113</v>
      </c>
      <c r="B26" s="31" t="s">
        <v>150</v>
      </c>
      <c r="C26" s="32">
        <v>93</v>
      </c>
      <c r="D26" s="2" t="s">
        <v>151</v>
      </c>
      <c r="E26" s="47"/>
    </row>
    <row r="27" spans="1:5" ht="12.75">
      <c r="A27" s="68">
        <v>151</v>
      </c>
      <c r="B27" s="31" t="s">
        <v>220</v>
      </c>
      <c r="C27" s="32">
        <v>90</v>
      </c>
      <c r="D27" s="31" t="s">
        <v>219</v>
      </c>
      <c r="E27" s="47"/>
    </row>
    <row r="28" spans="1:5" ht="12.75">
      <c r="A28" s="68">
        <v>173</v>
      </c>
      <c r="B28" s="31" t="s">
        <v>221</v>
      </c>
      <c r="C28" s="32">
        <v>92</v>
      </c>
      <c r="D28" s="31" t="s">
        <v>219</v>
      </c>
      <c r="E28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A1">
      <selection activeCell="AF25" sqref="AF25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83" hidden="1" customWidth="1"/>
    <col min="9" max="9" width="0.74609375" style="2" customWidth="1"/>
    <col min="10" max="10" width="5.625" style="84" customWidth="1"/>
    <col min="11" max="11" width="6.125" style="84" customWidth="1"/>
    <col min="12" max="12" width="2.25390625" style="3" customWidth="1"/>
    <col min="13" max="13" width="1.12109375" style="1" customWidth="1"/>
    <col min="14" max="14" width="5.25390625" style="78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8" customWidth="1"/>
    <col min="21" max="21" width="19.75390625" style="80" hidden="1" customWidth="1"/>
    <col min="22" max="22" width="9.125" style="80" hidden="1" customWidth="1"/>
    <col min="23" max="24" width="9.125" style="7" hidden="1" customWidth="1"/>
    <col min="25" max="25" width="9.125" style="75" hidden="1" customWidth="1"/>
    <col min="26" max="29" width="9.125" style="7" hidden="1" customWidth="1"/>
    <col min="30" max="16384" width="9.125" style="2" customWidth="1"/>
  </cols>
  <sheetData>
    <row r="1" spans="2:20" ht="15.75">
      <c r="B1" s="115" t="s">
        <v>13</v>
      </c>
      <c r="C1" s="116"/>
      <c r="D1" s="116"/>
      <c r="E1" s="116"/>
      <c r="F1" s="116"/>
      <c r="G1" s="117"/>
      <c r="H1" s="118"/>
      <c r="I1" s="116"/>
      <c r="J1" s="119"/>
      <c r="K1" s="119"/>
      <c r="L1" s="120"/>
      <c r="Q1" s="2"/>
      <c r="R1" s="2"/>
      <c r="S1" s="2"/>
      <c r="T1" s="2"/>
    </row>
    <row r="2" spans="2:20" ht="12.75">
      <c r="B2" s="121" t="s">
        <v>45</v>
      </c>
      <c r="C2" s="122"/>
      <c r="D2" s="116"/>
      <c r="E2" s="116"/>
      <c r="F2" s="116"/>
      <c r="G2" s="117"/>
      <c r="H2" s="118"/>
      <c r="I2" s="116"/>
      <c r="J2" s="119"/>
      <c r="K2" s="119"/>
      <c r="L2" s="120"/>
      <c r="Q2" s="2"/>
      <c r="R2" s="2"/>
      <c r="S2" s="2"/>
      <c r="T2" s="2"/>
    </row>
    <row r="3" spans="2:20" ht="12.75">
      <c r="B3" s="124" t="s">
        <v>17</v>
      </c>
      <c r="C3" s="76"/>
      <c r="D3" s="76"/>
      <c r="E3" s="13" t="s">
        <v>137</v>
      </c>
      <c r="F3" s="13"/>
      <c r="G3" s="16"/>
      <c r="H3" s="12"/>
      <c r="I3" s="13"/>
      <c r="J3" s="10"/>
      <c r="K3" s="10"/>
      <c r="L3" s="14"/>
      <c r="Q3" s="2"/>
      <c r="R3" s="2"/>
      <c r="S3" s="2"/>
      <c r="T3" s="2"/>
    </row>
    <row r="4" spans="2:22" ht="12.75">
      <c r="B4" s="124" t="s">
        <v>16</v>
      </c>
      <c r="C4" s="76"/>
      <c r="D4" s="76"/>
      <c r="E4" s="128" t="s">
        <v>121</v>
      </c>
      <c r="G4" s="81" t="s">
        <v>15</v>
      </c>
      <c r="H4" s="12"/>
      <c r="I4" s="10"/>
      <c r="J4" s="132">
        <v>39721</v>
      </c>
      <c r="K4" s="132"/>
      <c r="L4" s="14"/>
      <c r="M4" s="11"/>
      <c r="N4" s="82"/>
      <c r="Q4" s="2"/>
      <c r="R4" s="2"/>
      <c r="S4" s="2"/>
      <c r="T4" s="2"/>
      <c r="U4" s="8"/>
      <c r="V4" s="8"/>
    </row>
    <row r="5" ht="12.75">
      <c r="W5" s="7" t="s">
        <v>11</v>
      </c>
    </row>
    <row r="6" spans="2:29" ht="12.75">
      <c r="B6" s="15" t="s">
        <v>6</v>
      </c>
      <c r="C6" s="77"/>
      <c r="D6" s="77"/>
      <c r="E6" s="77" t="s">
        <v>14</v>
      </c>
      <c r="F6" s="85" t="s">
        <v>19</v>
      </c>
      <c r="G6" s="64" t="s">
        <v>7</v>
      </c>
      <c r="H6" s="86" t="s">
        <v>7</v>
      </c>
      <c r="I6" s="77"/>
      <c r="J6" s="87" t="s">
        <v>37</v>
      </c>
      <c r="K6" s="87" t="s">
        <v>38</v>
      </c>
      <c r="L6" s="133" t="s">
        <v>39</v>
      </c>
      <c r="M6" s="133"/>
      <c r="N6" s="133"/>
      <c r="O6" s="89" t="s">
        <v>2</v>
      </c>
      <c r="P6" s="89" t="s">
        <v>3</v>
      </c>
      <c r="Q6" s="90" t="s">
        <v>4</v>
      </c>
      <c r="R6" s="133" t="s">
        <v>5</v>
      </c>
      <c r="S6" s="133"/>
      <c r="T6" s="133"/>
      <c r="U6" s="91" t="s">
        <v>46</v>
      </c>
      <c r="V6" s="91" t="s">
        <v>10</v>
      </c>
      <c r="W6" s="7" t="s">
        <v>40</v>
      </c>
      <c r="X6" s="7" t="s">
        <v>41</v>
      </c>
      <c r="Y6" s="75" t="s">
        <v>42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88"/>
      <c r="C7" s="77"/>
      <c r="D7" s="77"/>
      <c r="E7" s="77" t="s">
        <v>9</v>
      </c>
      <c r="F7" s="85" t="s">
        <v>18</v>
      </c>
      <c r="G7" s="64" t="s">
        <v>8</v>
      </c>
      <c r="H7" s="86" t="s">
        <v>8</v>
      </c>
      <c r="I7" s="77"/>
      <c r="J7" s="92" t="s">
        <v>12</v>
      </c>
      <c r="K7" s="92" t="s">
        <v>12</v>
      </c>
      <c r="L7" s="134" t="s">
        <v>47</v>
      </c>
      <c r="M7" s="134"/>
      <c r="N7" s="134"/>
      <c r="O7" s="88" t="s">
        <v>0</v>
      </c>
      <c r="P7" s="88" t="s">
        <v>0</v>
      </c>
      <c r="Q7" s="93" t="s">
        <v>1</v>
      </c>
      <c r="R7" s="135" t="s">
        <v>47</v>
      </c>
      <c r="S7" s="135"/>
      <c r="T7" s="135"/>
    </row>
    <row r="8" spans="2:19" ht="12.75">
      <c r="B8" s="94"/>
      <c r="G8" s="79"/>
      <c r="M8" s="79"/>
      <c r="S8" s="79"/>
    </row>
    <row r="9" spans="2:29" ht="12.75">
      <c r="B9" s="18" t="str">
        <f>IF(H9=0,"","1.")</f>
        <v>1.</v>
      </c>
      <c r="E9" s="2" t="s">
        <v>127</v>
      </c>
      <c r="G9" s="65">
        <f>IF(H9=0,"",H9)</f>
        <v>8842</v>
      </c>
      <c r="H9" s="83">
        <f>SUM(W9:AB10)+AC9</f>
        <v>8842</v>
      </c>
      <c r="J9" s="95">
        <v>8.24</v>
      </c>
      <c r="K9" s="95">
        <v>27.02</v>
      </c>
      <c r="L9" s="6">
        <v>2</v>
      </c>
      <c r="M9" s="96" t="str">
        <f>IF(N9=0,"",":")</f>
        <v>:</v>
      </c>
      <c r="N9" s="129">
        <v>26.6</v>
      </c>
      <c r="O9" s="6">
        <v>152</v>
      </c>
      <c r="P9" s="6">
        <v>519</v>
      </c>
      <c r="Q9" s="95">
        <v>10.52</v>
      </c>
      <c r="R9" s="6">
        <v>2</v>
      </c>
      <c r="S9" s="96" t="str">
        <f>IF(T9=0,"",":")</f>
        <v>:</v>
      </c>
      <c r="T9" s="129">
        <v>33.33</v>
      </c>
      <c r="U9" s="80">
        <f>L9*60+N9</f>
        <v>146.6</v>
      </c>
      <c r="V9" s="80">
        <f>R9*60+T9</f>
        <v>153.32999999999998</v>
      </c>
      <c r="W9" s="66">
        <f>IF(J9&gt;0,(INT(POWER(13-J9,1.81)*46.0849)),0)</f>
        <v>776</v>
      </c>
      <c r="X9" s="66">
        <f>IF(K9&gt;0,(INT(POWER(42.5-K9,1.81)*4.99087)),0)</f>
        <v>710</v>
      </c>
      <c r="Y9" s="66">
        <f>IF(N9&lt;&gt;"",(INT(POWER(254-U9,1.88)*0.11193)),0)</f>
        <v>736</v>
      </c>
      <c r="Z9" s="66">
        <f>IF(O9&gt;0,(INT(POWER(O9-75,1.348)*1.84523)),0)</f>
        <v>644</v>
      </c>
      <c r="AA9" s="66">
        <f>IF(P9&gt;0,(INT(POWER(P9-210,1.41)*0.188807)),0)</f>
        <v>612</v>
      </c>
      <c r="AB9" s="66">
        <f>IF(Q9&gt;0,(INT(POWER(Q9-1.5,1.05)*56.0211)),0)</f>
        <v>564</v>
      </c>
      <c r="AC9" s="9">
        <f>IF(T9&lt;&gt;"",(INT(POWER(305.5-V9,1.85)*0.08713)),0)</f>
        <v>949</v>
      </c>
    </row>
    <row r="10" spans="2:28" ht="12.75">
      <c r="B10" s="94"/>
      <c r="G10" s="77"/>
      <c r="H10" s="97">
        <f>H9</f>
        <v>8842</v>
      </c>
      <c r="J10" s="95">
        <v>8.32</v>
      </c>
      <c r="K10" s="95">
        <v>27.3</v>
      </c>
      <c r="L10" s="6">
        <v>2</v>
      </c>
      <c r="M10" s="96" t="str">
        <f>IF(N10=0,"",":")</f>
        <v>:</v>
      </c>
      <c r="N10" s="129">
        <v>26.86</v>
      </c>
      <c r="O10" s="6">
        <v>152</v>
      </c>
      <c r="P10" s="6">
        <v>489</v>
      </c>
      <c r="Q10" s="95">
        <v>9.63</v>
      </c>
      <c r="R10" s="6"/>
      <c r="S10" s="96">
        <f>IF(T10=0,"",":")</f>
      </c>
      <c r="T10" s="129"/>
      <c r="U10" s="80">
        <f>L10*60+N10</f>
        <v>146.86</v>
      </c>
      <c r="W10" s="66">
        <f>IF(J10&gt;0,(INT(POWER(13-J10,1.81)*46.0849)),0)</f>
        <v>752</v>
      </c>
      <c r="X10" s="66">
        <f>IF(K10&gt;0,(INT(POWER(42.5-K10,1.81)*4.99087)),0)</f>
        <v>687</v>
      </c>
      <c r="Y10" s="66">
        <f>IF(N10&lt;&gt;"",(INT(POWER(254-U10,1.88)*0.11193)),0)</f>
        <v>733</v>
      </c>
      <c r="Z10" s="66">
        <f>IF(O10&gt;0,(INT(POWER(O10-75,1.348)*1.84523)),0)</f>
        <v>644</v>
      </c>
      <c r="AA10" s="66">
        <f>IF(P10&gt;0,(INT(POWER(P10-210,1.41)*0.188807)),0)</f>
        <v>530</v>
      </c>
      <c r="AB10" s="66">
        <f>IF(Q10&gt;0,(INT(POWER(Q10-1.5,1.05)*56.0211)),0)</f>
        <v>505</v>
      </c>
    </row>
    <row r="11" spans="2:20" ht="12.75">
      <c r="B11" s="94"/>
      <c r="G11" s="77"/>
      <c r="H11" s="97">
        <f>H9</f>
        <v>8842</v>
      </c>
      <c r="J11" s="95"/>
      <c r="K11" s="95">
        <v>29.27</v>
      </c>
      <c r="L11" s="6">
        <v>2</v>
      </c>
      <c r="M11" s="96" t="str">
        <f>IF(N11=0,"",":")</f>
        <v>:</v>
      </c>
      <c r="N11" s="129">
        <v>35.02</v>
      </c>
      <c r="O11" s="6">
        <v>144</v>
      </c>
      <c r="P11" s="6">
        <v>456</v>
      </c>
      <c r="Q11" s="95">
        <v>9.35</v>
      </c>
      <c r="R11" s="6"/>
      <c r="S11" s="96"/>
      <c r="T11" s="129"/>
    </row>
    <row r="12" spans="2:29" ht="12.75">
      <c r="B12" s="18" t="str">
        <f>IF(H12=0,"","2.")</f>
        <v>2.</v>
      </c>
      <c r="E12" s="2" t="s">
        <v>201</v>
      </c>
      <c r="G12" s="65">
        <f>IF(H12=0,"",H12)</f>
        <v>7669</v>
      </c>
      <c r="H12" s="83">
        <f>SUM(W12:AB13)+AC12</f>
        <v>7669</v>
      </c>
      <c r="J12" s="95">
        <v>8.41</v>
      </c>
      <c r="K12" s="95">
        <v>29.79</v>
      </c>
      <c r="L12" s="6">
        <v>2</v>
      </c>
      <c r="M12" s="96" t="str">
        <f>IF(N12=0,"",":")</f>
        <v>:</v>
      </c>
      <c r="N12" s="129">
        <v>32.26</v>
      </c>
      <c r="O12" s="6">
        <v>156</v>
      </c>
      <c r="P12" s="6">
        <v>466</v>
      </c>
      <c r="Q12" s="95">
        <v>10.69</v>
      </c>
      <c r="R12" s="6">
        <v>2</v>
      </c>
      <c r="S12" s="96" t="str">
        <f>IF(T12=0,"",":")</f>
        <v>:</v>
      </c>
      <c r="T12" s="129">
        <v>32</v>
      </c>
      <c r="U12" s="80">
        <f>L12*60+N12</f>
        <v>152.26</v>
      </c>
      <c r="V12" s="80">
        <f>R12*60+T12</f>
        <v>152</v>
      </c>
      <c r="W12" s="66">
        <f>IF(J12&gt;0,(INT(POWER(13-J12,1.81)*46.0849)),0)</f>
        <v>726</v>
      </c>
      <c r="X12" s="66">
        <f>IF(K12&gt;0,(INT(POWER(42.5-K12,1.81)*4.99087)),0)</f>
        <v>497</v>
      </c>
      <c r="Y12" s="66">
        <f>IF(N12&lt;&gt;"",(INT(POWER(254-U12,1.88)*0.11193)),0)</f>
        <v>665</v>
      </c>
      <c r="Z12" s="66">
        <f>IF(O12&gt;0,(INT(POWER(O12-75,1.348)*1.84523)),0)</f>
        <v>689</v>
      </c>
      <c r="AA12" s="66">
        <f>IF(P12&gt;0,(INT(POWER(P12-210,1.41)*0.188807)),0)</f>
        <v>469</v>
      </c>
      <c r="AB12" s="66">
        <f>IF(Q12&gt;0,(INT(POWER(Q12-1.5,1.05)*56.0211)),0)</f>
        <v>575</v>
      </c>
      <c r="AC12" s="9">
        <f>IF(T12&lt;&gt;"",(INT(POWER(305.5-V12,1.85)*0.08713)),0)</f>
        <v>964</v>
      </c>
    </row>
    <row r="13" spans="2:28" ht="12.75">
      <c r="B13" s="94"/>
      <c r="G13" s="77"/>
      <c r="H13" s="97">
        <f>H12</f>
        <v>7669</v>
      </c>
      <c r="J13" s="95">
        <v>8.45</v>
      </c>
      <c r="K13" s="95">
        <v>30.79</v>
      </c>
      <c r="L13" s="6">
        <v>2</v>
      </c>
      <c r="M13" s="96" t="str">
        <f>IF(N13=0,"",":")</f>
        <v>:</v>
      </c>
      <c r="N13" s="129">
        <v>47.05</v>
      </c>
      <c r="O13" s="6">
        <v>140</v>
      </c>
      <c r="P13" s="6">
        <v>471</v>
      </c>
      <c r="Q13" s="95">
        <v>8.82</v>
      </c>
      <c r="R13" s="6"/>
      <c r="S13" s="96">
        <f>IF(T13=0,"",":")</f>
      </c>
      <c r="T13" s="129"/>
      <c r="U13" s="80">
        <f>L13*60+N13</f>
        <v>167.05</v>
      </c>
      <c r="W13" s="66">
        <f>IF(J13&gt;0,(INT(POWER(13-J13,1.81)*46.0849)),0)</f>
        <v>715</v>
      </c>
      <c r="X13" s="66">
        <f>IF(K13&gt;0,(INT(POWER(42.5-K13,1.81)*4.99087)),0)</f>
        <v>428</v>
      </c>
      <c r="Y13" s="66">
        <f>IF(N13&lt;&gt;"",(INT(POWER(254-U13,1.88)*0.11193)),0)</f>
        <v>495</v>
      </c>
      <c r="Z13" s="66">
        <f>IF(O13&gt;0,(INT(POWER(O13-75,1.348)*1.84523)),0)</f>
        <v>512</v>
      </c>
      <c r="AA13" s="66">
        <f>IF(P13&gt;0,(INT(POWER(P13-210,1.41)*0.188807)),0)</f>
        <v>482</v>
      </c>
      <c r="AB13" s="66">
        <f>IF(Q13&gt;0,(INT(POWER(Q13-1.5,1.05)*56.0211)),0)</f>
        <v>452</v>
      </c>
    </row>
    <row r="14" spans="2:27" ht="12.75">
      <c r="B14" s="94"/>
      <c r="G14" s="77"/>
      <c r="H14" s="97">
        <f>H13</f>
        <v>7669</v>
      </c>
      <c r="J14" s="95">
        <v>9.2</v>
      </c>
      <c r="K14" s="95">
        <v>30.85</v>
      </c>
      <c r="L14" s="6">
        <v>2</v>
      </c>
      <c r="M14" s="96"/>
      <c r="N14" s="129">
        <v>48.42</v>
      </c>
      <c r="O14" s="6">
        <v>128</v>
      </c>
      <c r="P14" s="6">
        <v>460</v>
      </c>
      <c r="Q14" s="95">
        <v>7.48</v>
      </c>
      <c r="R14" s="6"/>
      <c r="S14" s="96"/>
      <c r="T14" s="129"/>
      <c r="X14" s="99">
        <f>IF(K14&gt;0,(INT(POWER(42.5-K14,1.81)*4.99087)),0)</f>
        <v>424</v>
      </c>
      <c r="AA14" s="99">
        <f>IF(P14&gt;0,(INT(POWER(P14-210,1.41)*0.188807)),0)</f>
        <v>454</v>
      </c>
    </row>
    <row r="15" spans="2:29" ht="12.75">
      <c r="B15" s="18" t="str">
        <f>IF(H15=0,"","3.")</f>
        <v>3.</v>
      </c>
      <c r="E15" s="2" t="s">
        <v>247</v>
      </c>
      <c r="G15" s="65">
        <f>IF(H15=0,"",H15)</f>
        <v>7287</v>
      </c>
      <c r="H15" s="83">
        <f>SUM(W15:AB16)+AC15</f>
        <v>7287</v>
      </c>
      <c r="J15" s="84">
        <v>8.62</v>
      </c>
      <c r="K15" s="84">
        <v>28.44</v>
      </c>
      <c r="L15" s="3">
        <v>2</v>
      </c>
      <c r="M15" s="96" t="str">
        <f>IF(N15=0,"",":")</f>
        <v>:</v>
      </c>
      <c r="N15" s="78">
        <v>35.6</v>
      </c>
      <c r="O15" s="6">
        <v>144</v>
      </c>
      <c r="P15" s="6">
        <v>420</v>
      </c>
      <c r="Q15" s="4">
        <v>10.55</v>
      </c>
      <c r="R15" s="3">
        <v>2</v>
      </c>
      <c r="S15" s="96" t="str">
        <f>IF(T15=0,"",":")</f>
        <v>:</v>
      </c>
      <c r="T15" s="78">
        <v>36.36</v>
      </c>
      <c r="U15" s="80">
        <f>L15*60+N15</f>
        <v>155.6</v>
      </c>
      <c r="V15" s="80">
        <f>R15*60+T15</f>
        <v>156.36</v>
      </c>
      <c r="W15" s="66">
        <f>IF(J15&gt;0,(INT(POWER(13-J15,1.81)*46.0849)),0)</f>
        <v>667</v>
      </c>
      <c r="X15" s="66">
        <f>IF(K15&gt;0,(INT(POWER(42.5-K15,1.81)*4.99087)),0)</f>
        <v>597</v>
      </c>
      <c r="Y15" s="66">
        <f>IF(N15&lt;&gt;"",(INT(POWER(254-U15,1.88)*0.11193)),0)</f>
        <v>624</v>
      </c>
      <c r="Z15" s="66">
        <f>IF(O15&gt;0,(INT(POWER(O15-75,1.348)*1.84523)),0)</f>
        <v>555</v>
      </c>
      <c r="AA15" s="66">
        <f>IF(P15&gt;0,(INT(POWER(P15-210,1.41)*0.188807)),0)</f>
        <v>355</v>
      </c>
      <c r="AB15" s="66">
        <f>IF(Q15&gt;0,(INT(POWER(Q15-1.5,1.05)*56.0211)),0)</f>
        <v>566</v>
      </c>
      <c r="AC15" s="9">
        <f>IF(T15&lt;&gt;"",(INT(POWER(305.5-V15,1.85)*0.08713)),0)</f>
        <v>914</v>
      </c>
    </row>
    <row r="16" spans="2:28" ht="12.75">
      <c r="B16" s="94"/>
      <c r="G16" s="77"/>
      <c r="H16" s="97">
        <f>H15</f>
        <v>7287</v>
      </c>
      <c r="J16" s="84">
        <v>8.84</v>
      </c>
      <c r="K16" s="84">
        <v>29.96</v>
      </c>
      <c r="L16" s="3">
        <v>2</v>
      </c>
      <c r="M16" s="96" t="str">
        <f>IF(N16=0,"",":")</f>
        <v>:</v>
      </c>
      <c r="N16" s="78">
        <v>43.28</v>
      </c>
      <c r="O16" s="6">
        <v>140</v>
      </c>
      <c r="P16" s="6">
        <v>414</v>
      </c>
      <c r="Q16" s="4">
        <v>9.98</v>
      </c>
      <c r="S16" s="96">
        <f>IF(T16=0,"",":")</f>
      </c>
      <c r="U16" s="80">
        <f>L16*60+N16</f>
        <v>163.28</v>
      </c>
      <c r="W16" s="66">
        <f>IF(J16&gt;0,(INT(POWER(13-J16,1.81)*46.0849)),0)</f>
        <v>608</v>
      </c>
      <c r="X16" s="66">
        <f>IF(K16&gt;0,(INT(POWER(42.5-K16,1.81)*4.99087)),0)</f>
        <v>485</v>
      </c>
      <c r="Y16" s="66">
        <f>IF(N16&lt;&gt;"",(INT(POWER(254-U16,1.88)*0.11193)),0)</f>
        <v>536</v>
      </c>
      <c r="Z16" s="66">
        <f>IF(O16&gt;0,(INT(POWER(O16-75,1.348)*1.84523)),0)</f>
        <v>512</v>
      </c>
      <c r="AA16" s="66">
        <f>IF(P16&gt;0,(INT(POWER(P16-210,1.41)*0.188807)),0)</f>
        <v>340</v>
      </c>
      <c r="AB16" s="66">
        <f>IF(Q16&gt;0,(INT(POWER(Q16-1.5,1.05)*56.0211)),0)</f>
        <v>528</v>
      </c>
    </row>
    <row r="17" spans="2:25" ht="12.75">
      <c r="B17" s="94"/>
      <c r="G17" s="77"/>
      <c r="H17" s="97">
        <f>H15</f>
        <v>7287</v>
      </c>
      <c r="M17" s="79"/>
      <c r="S17" s="79"/>
      <c r="U17" s="80">
        <f>L17*60+N17</f>
        <v>0</v>
      </c>
      <c r="W17" s="99">
        <f>IF(J17&gt;0,(INT(POWER(13-J17,1.81)*46.0849)),0)</f>
        <v>0</v>
      </c>
      <c r="Y17" s="99"/>
    </row>
    <row r="18" spans="2:29" ht="12.75">
      <c r="B18" s="18" t="str">
        <f>IF(H18=0,"","4.")</f>
        <v>4.</v>
      </c>
      <c r="E18" s="2" t="s">
        <v>204</v>
      </c>
      <c r="G18" s="65">
        <f>IF(H18=0,"",H18)</f>
        <v>7123</v>
      </c>
      <c r="H18" s="83">
        <f>SUM(W18:AB19)+AC18</f>
        <v>7123</v>
      </c>
      <c r="J18" s="95">
        <v>8.79</v>
      </c>
      <c r="K18" s="95">
        <v>29.86</v>
      </c>
      <c r="L18" s="6">
        <v>2</v>
      </c>
      <c r="M18" s="96" t="str">
        <f>IF(N18=0,"",":")</f>
        <v>:</v>
      </c>
      <c r="N18" s="129">
        <v>28.61</v>
      </c>
      <c r="O18" s="6">
        <v>136</v>
      </c>
      <c r="P18" s="6">
        <v>488</v>
      </c>
      <c r="Q18" s="95">
        <v>10.14</v>
      </c>
      <c r="R18" s="6">
        <v>2</v>
      </c>
      <c r="S18" s="96" t="str">
        <f>IF(T18=0,"",":")</f>
        <v>:</v>
      </c>
      <c r="T18" s="129">
        <v>43.58</v>
      </c>
      <c r="U18" s="80">
        <f>L18*60+N18</f>
        <v>148.61</v>
      </c>
      <c r="V18" s="80">
        <f>R18*60+T18</f>
        <v>163.57999999999998</v>
      </c>
      <c r="W18" s="66">
        <f>IF(J18&gt;0,(INT(POWER(13-J18,1.81)*46.0849)),0)</f>
        <v>621</v>
      </c>
      <c r="X18" s="66">
        <f>IF(K18&gt;0,(INT(POWER(42.5-K18,1.81)*4.99087)),0)</f>
        <v>492</v>
      </c>
      <c r="Y18" s="66">
        <f>IF(N18&lt;&gt;"",(INT(POWER(254-U18,1.88)*0.11193)),0)</f>
        <v>710</v>
      </c>
      <c r="Z18" s="66">
        <f>IF(O18&gt;0,(INT(POWER(O18-75,1.348)*1.84523)),0)</f>
        <v>470</v>
      </c>
      <c r="AA18" s="66">
        <f>IF(P18&gt;0,(INT(POWER(P18-210,1.41)*0.188807)),0)</f>
        <v>527</v>
      </c>
      <c r="AB18" s="66">
        <f>IF(Q18&gt;0,(INT(POWER(Q18-1.5,1.05)*56.0211)),0)</f>
        <v>539</v>
      </c>
      <c r="AC18" s="9">
        <f>IF(T18&lt;&gt;"",(INT(POWER(305.5-V18,1.85)*0.08713)),0)</f>
        <v>834</v>
      </c>
    </row>
    <row r="19" spans="2:28" ht="12.75">
      <c r="B19" s="94"/>
      <c r="G19" s="77"/>
      <c r="H19" s="97">
        <f>H18</f>
        <v>7123</v>
      </c>
      <c r="J19" s="95">
        <v>8.8</v>
      </c>
      <c r="K19" s="95">
        <v>32.38</v>
      </c>
      <c r="L19" s="6">
        <v>2</v>
      </c>
      <c r="M19" s="96" t="str">
        <f>IF(N19=0,"",":")</f>
        <v>:</v>
      </c>
      <c r="N19" s="129">
        <v>38.7</v>
      </c>
      <c r="O19" s="6">
        <v>140</v>
      </c>
      <c r="P19" s="6">
        <v>430</v>
      </c>
      <c r="Q19" s="95">
        <v>9.61</v>
      </c>
      <c r="R19" s="6"/>
      <c r="S19" s="96">
        <f>IF(T19=0,"",":")</f>
      </c>
      <c r="T19" s="129"/>
      <c r="U19" s="80">
        <f>L19*60+N19</f>
        <v>158.7</v>
      </c>
      <c r="W19" s="66">
        <f>IF(J19&gt;0,(INT(POWER(13-J19,1.81)*46.0849)),0)</f>
        <v>618</v>
      </c>
      <c r="X19" s="66">
        <f>IF(K19&gt;0,(INT(POWER(42.5-K19,1.81)*4.99087)),0)</f>
        <v>329</v>
      </c>
      <c r="Y19" s="66">
        <f>IF(N19&lt;&gt;"",(INT(POWER(254-U19,1.88)*0.11193)),0)</f>
        <v>588</v>
      </c>
      <c r="Z19" s="66">
        <f>IF(O19&gt;0,(INT(POWER(O19-75,1.348)*1.84523)),0)</f>
        <v>512</v>
      </c>
      <c r="AA19" s="66">
        <f>IF(P19&gt;0,(INT(POWER(P19-210,1.41)*0.188807)),0)</f>
        <v>379</v>
      </c>
      <c r="AB19" s="66">
        <f>IF(Q19&gt;0,(INT(POWER(Q19-1.5,1.05)*56.0211)),0)</f>
        <v>504</v>
      </c>
    </row>
    <row r="20" spans="2:27" ht="12.75">
      <c r="B20" s="94"/>
      <c r="G20" s="77"/>
      <c r="H20" s="97">
        <f>H18</f>
        <v>7123</v>
      </c>
      <c r="J20" s="95">
        <v>8.99</v>
      </c>
      <c r="K20" s="95"/>
      <c r="L20" s="6"/>
      <c r="M20" s="96"/>
      <c r="N20" s="129"/>
      <c r="O20" s="6"/>
      <c r="P20" s="6">
        <v>423</v>
      </c>
      <c r="Q20" s="95"/>
      <c r="R20" s="6"/>
      <c r="S20" s="96"/>
      <c r="T20" s="129"/>
      <c r="W20" s="99">
        <f>IF(J20&gt;0,(INT(POWER(13-J20,1.81)*46.0849)),0)</f>
        <v>569</v>
      </c>
      <c r="X20" s="99">
        <f>IF(K20&gt;0,(INT(POWER(42.5-K20,1.81)*4.99087)),0)</f>
        <v>0</v>
      </c>
      <c r="AA20" s="99">
        <f>IF(P20&gt;0,(INT(POWER(P20-210,1.41)*0.188807)),0)</f>
        <v>362</v>
      </c>
    </row>
    <row r="21" spans="2:29" ht="12.75">
      <c r="B21" s="18" t="str">
        <f>IF(H21=0,"","5.")</f>
        <v>5.</v>
      </c>
      <c r="E21" s="31" t="s">
        <v>151</v>
      </c>
      <c r="G21" s="65">
        <f>IF(H21=0,"",H21)</f>
        <v>6859</v>
      </c>
      <c r="H21" s="83">
        <f>SUM(W21:AB22)+AC21</f>
        <v>6859</v>
      </c>
      <c r="J21" s="95">
        <v>8.57</v>
      </c>
      <c r="K21" s="95">
        <v>28.59</v>
      </c>
      <c r="L21" s="6">
        <v>2</v>
      </c>
      <c r="M21" s="96" t="str">
        <f>IF(N21=0,"",":")</f>
        <v>:</v>
      </c>
      <c r="N21" s="129">
        <v>46.08</v>
      </c>
      <c r="O21" s="6">
        <v>144</v>
      </c>
      <c r="P21" s="6">
        <v>436</v>
      </c>
      <c r="Q21" s="95">
        <v>9.55</v>
      </c>
      <c r="R21" s="6">
        <v>2</v>
      </c>
      <c r="S21" s="96" t="str">
        <f>IF(T21=0,"",":")</f>
        <v>:</v>
      </c>
      <c r="T21" s="129">
        <v>43.37</v>
      </c>
      <c r="U21" s="80">
        <f>L21*60+N21</f>
        <v>166.07999999999998</v>
      </c>
      <c r="V21" s="80">
        <f>R21*60+T21</f>
        <v>163.37</v>
      </c>
      <c r="W21" s="66">
        <f>IF(J21&gt;0,(INT(POWER(13-J21,1.81)*46.0849)),0)</f>
        <v>681</v>
      </c>
      <c r="X21" s="66">
        <f>IF(K21&gt;0,(INT(POWER(42.5-K21,1.81)*4.99087)),0)</f>
        <v>585</v>
      </c>
      <c r="Y21" s="66">
        <f>IF(N21&lt;&gt;"",(INT(POWER(254-U21,1.88)*0.11193)),0)</f>
        <v>505</v>
      </c>
      <c r="Z21" s="66">
        <f>IF(O21&gt;0,(INT(POWER(O21-75,1.348)*1.84523)),0)</f>
        <v>555</v>
      </c>
      <c r="AA21" s="66">
        <f>IF(P21&gt;0,(INT(POWER(P21-210,1.41)*0.188807)),0)</f>
        <v>393</v>
      </c>
      <c r="AB21" s="66">
        <f>IF(Q21&gt;0,(INT(POWER(Q21-1.5,1.05)*56.0211)),0)</f>
        <v>500</v>
      </c>
      <c r="AC21" s="9">
        <f>IF(T21&lt;&gt;"",(INT(POWER(305.5-V21,1.85)*0.08713)),0)</f>
        <v>836</v>
      </c>
    </row>
    <row r="22" spans="2:28" ht="12.75">
      <c r="B22" s="94"/>
      <c r="G22" s="77"/>
      <c r="H22" s="97">
        <f>H21</f>
        <v>6859</v>
      </c>
      <c r="J22" s="95">
        <v>8.64</v>
      </c>
      <c r="K22" s="95">
        <v>30.64</v>
      </c>
      <c r="L22" s="6">
        <v>2</v>
      </c>
      <c r="M22" s="96" t="str">
        <f>IF(N22=0,"",":")</f>
        <v>:</v>
      </c>
      <c r="N22" s="129">
        <v>52.04</v>
      </c>
      <c r="O22" s="6">
        <v>136</v>
      </c>
      <c r="P22" s="6">
        <v>416</v>
      </c>
      <c r="Q22" s="95">
        <v>8.72</v>
      </c>
      <c r="R22" s="6"/>
      <c r="S22" s="96"/>
      <c r="T22" s="129"/>
      <c r="U22" s="80">
        <f>L22*60+N22</f>
        <v>172.04</v>
      </c>
      <c r="W22" s="66">
        <f>IF(J22&gt;0,(INT(POWER(13-J22,1.81)*46.0849)),0)</f>
        <v>662</v>
      </c>
      <c r="X22" s="66">
        <f>IF(K22&gt;0,(INT(POWER(42.5-K22,1.81)*4.99087)),0)</f>
        <v>438</v>
      </c>
      <c r="Y22" s="66">
        <f>IF(N22&lt;&gt;"",(INT(POWER(254-U22,1.88)*0.11193)),0)</f>
        <v>443</v>
      </c>
      <c r="Z22" s="66">
        <f>IF(O22&gt;0,(INT(POWER(O22-75,1.348)*1.84523)),0)</f>
        <v>470</v>
      </c>
      <c r="AA22" s="66">
        <f>IF(P22&gt;0,(INT(POWER(P22-210,1.41)*0.188807)),0)</f>
        <v>345</v>
      </c>
      <c r="AB22" s="66">
        <f>IF(Q22&gt;0,(INT(POWER(Q22-1.5,1.05)*56.0211)),0)</f>
        <v>446</v>
      </c>
    </row>
    <row r="23" spans="2:27" ht="12.75">
      <c r="B23" s="94"/>
      <c r="G23" s="77"/>
      <c r="H23" s="97">
        <f>H21</f>
        <v>6859</v>
      </c>
      <c r="J23" s="95">
        <v>8.87</v>
      </c>
      <c r="K23" s="95"/>
      <c r="L23" s="6">
        <v>2</v>
      </c>
      <c r="M23" s="96" t="str">
        <f>IF(N23=0,"",":")</f>
        <v>:</v>
      </c>
      <c r="N23" s="129">
        <v>55.42</v>
      </c>
      <c r="O23" s="6">
        <v>136</v>
      </c>
      <c r="P23" s="6">
        <v>410</v>
      </c>
      <c r="Q23" s="95"/>
      <c r="R23" s="6"/>
      <c r="S23" s="96"/>
      <c r="T23" s="129"/>
      <c r="U23" s="80">
        <f>L23*60+N23</f>
        <v>175.42000000000002</v>
      </c>
      <c r="W23" s="99">
        <f>IF(J23&gt;0,(INT(POWER(13-J23,1.81)*46.0849)),0)</f>
        <v>600</v>
      </c>
      <c r="Y23" s="99">
        <f>IF(N23&lt;&gt;"",(INT(POWER(254-U23,1.88)*0.11193)),0)</f>
        <v>409</v>
      </c>
      <c r="Z23" s="99">
        <f>IF(O23&gt;0,(INT(POWER(O23-75,1.348)*1.84523)),0)</f>
        <v>470</v>
      </c>
      <c r="AA23" s="99">
        <f>IF(P23&gt;0,(INT(POWER(P23-210,1.41)*0.188807)),0)</f>
        <v>331</v>
      </c>
    </row>
    <row r="24" spans="2:29" ht="12.75">
      <c r="B24" s="18" t="str">
        <f>IF(H24=0,"","6.")</f>
        <v>6.</v>
      </c>
      <c r="E24" s="2" t="s">
        <v>248</v>
      </c>
      <c r="G24" s="65">
        <f>IF(H24=0,"",H24)</f>
        <v>6780</v>
      </c>
      <c r="H24" s="83">
        <f>SUM(W24:AB25)+AC24</f>
        <v>6780</v>
      </c>
      <c r="J24" s="95">
        <v>8.25</v>
      </c>
      <c r="K24" s="95">
        <v>27.21</v>
      </c>
      <c r="L24" s="3">
        <v>2</v>
      </c>
      <c r="M24" s="96" t="str">
        <f>IF(N24=0,"",":")</f>
        <v>:</v>
      </c>
      <c r="N24" s="78">
        <v>44.48</v>
      </c>
      <c r="O24" s="6">
        <v>136</v>
      </c>
      <c r="P24" s="6">
        <v>436</v>
      </c>
      <c r="Q24" s="4">
        <v>8.48</v>
      </c>
      <c r="R24" s="3">
        <v>2</v>
      </c>
      <c r="S24" s="96" t="str">
        <f>IF(T24=0,"",":")</f>
        <v>:</v>
      </c>
      <c r="T24" s="78">
        <v>43.25</v>
      </c>
      <c r="U24" s="80">
        <f>L24*60+N24</f>
        <v>164.48</v>
      </c>
      <c r="V24" s="80">
        <f>R24*60+T24</f>
        <v>163.25</v>
      </c>
      <c r="W24" s="66">
        <f>IF(J24&gt;0,(INT(POWER(13-J24,1.81)*46.0849)),0)</f>
        <v>773</v>
      </c>
      <c r="X24" s="66">
        <f>IF(K24&gt;0,(INT(POWER(42.5-K24,1.81)*4.99087)),0)</f>
        <v>694</v>
      </c>
      <c r="Y24" s="66">
        <f>IF(N24&lt;&gt;"",(INT(POWER(254-U24,1.88)*0.11193)),0)</f>
        <v>523</v>
      </c>
      <c r="Z24" s="66">
        <f>IF(O24&gt;0,(INT(POWER(O24-75,1.348)*1.84523)),0)</f>
        <v>470</v>
      </c>
      <c r="AA24" s="66">
        <f>IF(P24&gt;0,(INT(POWER(P24-210,1.41)*0.188807)),0)</f>
        <v>393</v>
      </c>
      <c r="AB24" s="66">
        <f>IF(Q24&gt;0,(INT(POWER(Q24-1.5,1.05)*56.0211)),0)</f>
        <v>430</v>
      </c>
      <c r="AC24" s="9">
        <f>IF(T24&lt;&gt;"",(INT(POWER(305.5-V24,1.85)*0.08713)),0)</f>
        <v>838</v>
      </c>
    </row>
    <row r="25" spans="2:28" ht="12.75">
      <c r="B25" s="94"/>
      <c r="G25" s="77"/>
      <c r="H25" s="97">
        <f>H24</f>
        <v>6780</v>
      </c>
      <c r="J25" s="95">
        <v>9.08</v>
      </c>
      <c r="K25" s="95">
        <v>30.62</v>
      </c>
      <c r="L25" s="3">
        <v>2</v>
      </c>
      <c r="M25" s="96" t="str">
        <f>IF(N25=0,"",":")</f>
        <v>:</v>
      </c>
      <c r="N25" s="78">
        <v>48.05</v>
      </c>
      <c r="O25" s="6">
        <v>136</v>
      </c>
      <c r="P25" s="6">
        <v>413</v>
      </c>
      <c r="Q25" s="4">
        <v>7.72</v>
      </c>
      <c r="S25" s="96">
        <f>IF(T25=0,"",":")</f>
      </c>
      <c r="U25" s="80">
        <f>L25*60+N25</f>
        <v>168.05</v>
      </c>
      <c r="W25" s="66">
        <f>IF(J25&gt;0,(INT(POWER(13-J25,1.81)*46.0849)),0)</f>
        <v>546</v>
      </c>
      <c r="X25" s="66">
        <f>IF(K25&gt;0,(INT(POWER(42.5-K25,1.81)*4.99087)),0)</f>
        <v>440</v>
      </c>
      <c r="Y25" s="66">
        <f>IF(N25&lt;&gt;"",(INT(POWER(254-U25,1.88)*0.11193)),0)</f>
        <v>484</v>
      </c>
      <c r="Z25" s="66">
        <f>IF(O25&gt;0,(INT(POWER(O25-75,1.348)*1.84523)),0)</f>
        <v>470</v>
      </c>
      <c r="AA25" s="66">
        <f>IF(P25&gt;0,(INT(POWER(P25-210,1.41)*0.188807)),0)</f>
        <v>338</v>
      </c>
      <c r="AB25" s="66">
        <f>IF(Q25&gt;0,(INT(POWER(Q25-1.5,1.05)*56.0211)),0)</f>
        <v>381</v>
      </c>
    </row>
    <row r="26" spans="2:28" ht="12.75">
      <c r="B26" s="94"/>
      <c r="G26" s="77"/>
      <c r="H26" s="97">
        <f>H24</f>
        <v>6780</v>
      </c>
      <c r="J26" s="95">
        <v>9.46</v>
      </c>
      <c r="K26" s="95"/>
      <c r="M26" s="79"/>
      <c r="O26" s="6"/>
      <c r="P26" s="6">
        <v>408</v>
      </c>
      <c r="S26" s="79"/>
      <c r="Z26" s="99">
        <f>IF(O26&gt;0,(INT(POWER(O26-75,1.348)*1.84523)),0)</f>
        <v>0</v>
      </c>
      <c r="AB26" s="99">
        <f>IF(Q26&gt;0,(INT(POWER(Q26-1.5,1.05)*56.0211)),0)</f>
        <v>0</v>
      </c>
    </row>
    <row r="27" spans="2:29" ht="12.75">
      <c r="B27" s="18" t="str">
        <f>IF(H27=0,"","7.")</f>
        <v>7.</v>
      </c>
      <c r="E27" s="2" t="s">
        <v>203</v>
      </c>
      <c r="G27" s="65">
        <f>IF(H27=0,"",H27)</f>
        <v>6760</v>
      </c>
      <c r="H27" s="83">
        <f>SUM(W27:AB28)+AC27</f>
        <v>6760</v>
      </c>
      <c r="J27" s="95">
        <v>8.85</v>
      </c>
      <c r="K27" s="95">
        <v>29.54</v>
      </c>
      <c r="L27" s="6">
        <v>2</v>
      </c>
      <c r="M27" s="96" t="str">
        <f>IF(N27=0,"",":")</f>
        <v>:</v>
      </c>
      <c r="N27" s="129">
        <v>47.07</v>
      </c>
      <c r="O27" s="6">
        <v>140</v>
      </c>
      <c r="P27" s="6">
        <v>472</v>
      </c>
      <c r="Q27" s="95">
        <v>9.75</v>
      </c>
      <c r="R27" s="6">
        <v>2</v>
      </c>
      <c r="S27" s="96" t="str">
        <f>IF(T27=0,"",":")</f>
        <v>:</v>
      </c>
      <c r="T27" s="129">
        <v>40.49</v>
      </c>
      <c r="U27" s="80">
        <f>L27*60+N27</f>
        <v>167.07</v>
      </c>
      <c r="V27" s="80">
        <f>R27*60+T27</f>
        <v>160.49</v>
      </c>
      <c r="W27" s="66">
        <f>IF(J27&gt;0,(INT(POWER(13-J27,1.81)*46.0849)),0)</f>
        <v>605</v>
      </c>
      <c r="X27" s="66">
        <f>IF(K27&gt;0,(INT(POWER(42.5-K27,1.81)*4.99087)),0)</f>
        <v>515</v>
      </c>
      <c r="Y27" s="66">
        <f>IF(N27&lt;&gt;"",(INT(POWER(254-U27,1.88)*0.11193)),0)</f>
        <v>494</v>
      </c>
      <c r="Z27" s="66">
        <f>IF(O27&gt;0,(INT(POWER(O27-75,1.348)*1.84523)),0)</f>
        <v>512</v>
      </c>
      <c r="AA27" s="66">
        <f>IF(P27&gt;0,(INT(POWER(P27-210,1.41)*0.188807)),0)</f>
        <v>485</v>
      </c>
      <c r="AB27" s="66">
        <f>IF(Q27&gt;0,(INT(POWER(Q27-1.5,1.05)*56.0211)),0)</f>
        <v>513</v>
      </c>
      <c r="AC27" s="9">
        <f>IF(T27&lt;&gt;"",(INT(POWER(305.5-V27,1.85)*0.08713)),0)</f>
        <v>868</v>
      </c>
    </row>
    <row r="28" spans="2:28" ht="12.75">
      <c r="B28" s="94"/>
      <c r="G28" s="77"/>
      <c r="H28" s="97">
        <f>H27</f>
        <v>6760</v>
      </c>
      <c r="J28" s="95">
        <v>8.86</v>
      </c>
      <c r="K28" s="95">
        <v>30.27</v>
      </c>
      <c r="L28" s="6">
        <v>2</v>
      </c>
      <c r="M28" s="96" t="str">
        <f>IF(N28=0,"",":")</f>
        <v>:</v>
      </c>
      <c r="N28" s="129">
        <v>54.8</v>
      </c>
      <c r="O28" s="6">
        <v>136</v>
      </c>
      <c r="P28" s="6">
        <v>424</v>
      </c>
      <c r="Q28" s="95">
        <v>8.83</v>
      </c>
      <c r="R28" s="6"/>
      <c r="S28" s="96">
        <f>IF(T28=0,"",":")</f>
      </c>
      <c r="T28" s="129"/>
      <c r="U28" s="80">
        <f>L28*60+N28</f>
        <v>174.8</v>
      </c>
      <c r="W28" s="66">
        <f>IF(J28&gt;0,(INT(POWER(13-J28,1.81)*46.0849)),0)</f>
        <v>603</v>
      </c>
      <c r="X28" s="66">
        <f>IF(K28&gt;0,(INT(POWER(42.5-K28,1.81)*4.99087)),0)</f>
        <v>463</v>
      </c>
      <c r="Y28" s="66">
        <f>IF(N28&lt;&gt;"",(INT(POWER(254-U28,1.88)*0.11193)),0)</f>
        <v>415</v>
      </c>
      <c r="Z28" s="66">
        <f>IF(O28&gt;0,(INT(POWER(O28-75,1.348)*1.84523)),0)</f>
        <v>470</v>
      </c>
      <c r="AA28" s="66">
        <f>IF(P28&gt;0,(INT(POWER(P28-210,1.41)*0.188807)),0)</f>
        <v>364</v>
      </c>
      <c r="AB28" s="66">
        <f>IF(Q28&gt;0,(INT(POWER(Q28-1.5,1.05)*56.0211)),0)</f>
        <v>453</v>
      </c>
    </row>
    <row r="29" spans="2:28" ht="12.75">
      <c r="B29" s="94"/>
      <c r="G29" s="77"/>
      <c r="H29" s="97">
        <f>H27</f>
        <v>6760</v>
      </c>
      <c r="J29" s="95"/>
      <c r="K29" s="95">
        <v>30.58</v>
      </c>
      <c r="L29" s="6"/>
      <c r="M29" s="96"/>
      <c r="N29" s="129"/>
      <c r="O29" s="6">
        <v>128</v>
      </c>
      <c r="P29" s="6"/>
      <c r="Q29" s="95">
        <v>7.73</v>
      </c>
      <c r="R29" s="6"/>
      <c r="S29" s="96"/>
      <c r="T29" s="129"/>
      <c r="U29" s="80">
        <f>L29*60+N29</f>
        <v>0</v>
      </c>
      <c r="W29" s="99">
        <f>IF(J29&gt;0,(INT(POWER(13-J29,1.81)*46.0849)),0)</f>
        <v>0</v>
      </c>
      <c r="Y29" s="99">
        <f>IF(N29&lt;&gt;"",(INT(POWER(254-U29,1.88)*0.11193)),0)</f>
        <v>0</v>
      </c>
      <c r="Z29" s="99">
        <f>IF(O29&gt;0,(INT(POWER(O29-75,1.348)*1.84523)),0)</f>
        <v>389</v>
      </c>
      <c r="AA29" s="99">
        <f>IF(P29&gt;0,(INT(POWER(P29-210,1.41)*0.188807)),0)</f>
        <v>0</v>
      </c>
      <c r="AB29" s="99">
        <f>IF(Q29&gt;0,(INT(POWER(Q29-1.5,1.05)*56.0211)),0)</f>
        <v>382</v>
      </c>
    </row>
    <row r="30" spans="2:29" ht="12.75">
      <c r="B30" s="18" t="str">
        <f>IF(H30=0,"","8.")</f>
        <v>8.</v>
      </c>
      <c r="E30" s="2" t="s">
        <v>202</v>
      </c>
      <c r="G30" s="65">
        <f>IF(H30=0,"",H30)</f>
        <v>6023</v>
      </c>
      <c r="H30" s="83">
        <f>SUM(W30:AB31)+AC30</f>
        <v>6023</v>
      </c>
      <c r="J30" s="95">
        <v>7.87</v>
      </c>
      <c r="K30" s="95">
        <v>25.43</v>
      </c>
      <c r="L30" s="6">
        <v>2</v>
      </c>
      <c r="M30" s="96" t="str">
        <f>IF(N30=0,"",":")</f>
        <v>:</v>
      </c>
      <c r="N30" s="129">
        <v>19.62</v>
      </c>
      <c r="O30" s="6">
        <v>124</v>
      </c>
      <c r="P30" s="6">
        <v>433</v>
      </c>
      <c r="Q30" s="95">
        <v>8.3</v>
      </c>
      <c r="R30" s="6">
        <v>2</v>
      </c>
      <c r="S30" s="96" t="str">
        <f>IF(T30=0,"",":")</f>
        <v>:</v>
      </c>
      <c r="T30" s="129">
        <v>29</v>
      </c>
      <c r="U30" s="80">
        <f>L30*60+N30</f>
        <v>139.62</v>
      </c>
      <c r="V30" s="80">
        <f>R30*60+T30</f>
        <v>149</v>
      </c>
      <c r="W30" s="66">
        <f>IF(J30&gt;0,(INT(POWER(13-J30,1.81)*46.0849)),0)</f>
        <v>888</v>
      </c>
      <c r="X30" s="66">
        <f>IF(K30&gt;0,(INT(POWER(42.5-K30,1.81)*4.99087)),0)</f>
        <v>848</v>
      </c>
      <c r="Y30" s="66">
        <f>IF(N30&lt;&gt;"",(INT(POWER(254-U30,1.88)*0.11193)),0)</f>
        <v>829</v>
      </c>
      <c r="Z30" s="66">
        <f>IF(O30&gt;0,(INT(POWER(O30-75,1.348)*1.84523)),0)</f>
        <v>350</v>
      </c>
      <c r="AA30" s="66">
        <f>IF(P30&gt;0,(INT(POWER(P30-210,1.41)*0.188807)),0)</f>
        <v>386</v>
      </c>
      <c r="AB30" s="66">
        <f>IF(Q30&gt;0,(INT(POWER(Q30-1.5,1.05)*56.0211)),0)</f>
        <v>419</v>
      </c>
      <c r="AC30" s="9">
        <f>IF(T30&lt;&gt;"",(INT(POWER(305.5-V30,1.85)*0.08713)),0)</f>
        <v>1000</v>
      </c>
    </row>
    <row r="31" spans="2:28" ht="12.75">
      <c r="B31" s="94"/>
      <c r="G31" s="77"/>
      <c r="H31" s="97">
        <f>H30</f>
        <v>6023</v>
      </c>
      <c r="J31" s="95">
        <v>8.66</v>
      </c>
      <c r="K31" s="95">
        <v>32.57</v>
      </c>
      <c r="L31" s="6"/>
      <c r="M31" s="96">
        <f>IF(N31=0,"",":")</f>
      </c>
      <c r="N31" s="129"/>
      <c r="O31" s="6"/>
      <c r="P31" s="6">
        <v>409</v>
      </c>
      <c r="Q31" s="95"/>
      <c r="R31" s="6"/>
      <c r="S31" s="96">
        <f>IF(T31=0,"",":")</f>
      </c>
      <c r="T31" s="129"/>
      <c r="U31" s="80">
        <f>L31*60+N31</f>
        <v>0</v>
      </c>
      <c r="W31" s="66">
        <f>IF(J31&gt;0,(INT(POWER(13-J31,1.81)*46.0849)),0)</f>
        <v>656</v>
      </c>
      <c r="X31" s="66">
        <f>IF(K31&gt;0,(INT(POWER(42.5-K31,1.81)*4.99087)),0)</f>
        <v>318</v>
      </c>
      <c r="Y31" s="66">
        <f>IF(N31&lt;&gt;"",(INT(POWER(254-U31,1.88)*0.11193)),0)</f>
        <v>0</v>
      </c>
      <c r="Z31" s="66">
        <f>IF(O31&gt;0,(INT(POWER(O31-75,1.348)*1.84523)),0)</f>
        <v>0</v>
      </c>
      <c r="AA31" s="66">
        <f>IF(P31&gt;0,(INT(POWER(P31-210,1.41)*0.188807)),0)</f>
        <v>329</v>
      </c>
      <c r="AB31" s="66">
        <f>IF(Q31&gt;0,(INT(POWER(Q31-1.5,1.05)*56.0211)),0)</f>
        <v>0</v>
      </c>
    </row>
    <row r="32" spans="2:20" ht="12.75">
      <c r="B32" s="94"/>
      <c r="G32" s="77"/>
      <c r="H32" s="97">
        <f>H30</f>
        <v>6023</v>
      </c>
      <c r="J32" s="95"/>
      <c r="K32" s="95"/>
      <c r="L32" s="6"/>
      <c r="M32" s="96"/>
      <c r="N32" s="129"/>
      <c r="O32" s="6"/>
      <c r="P32" s="6"/>
      <c r="Q32" s="95"/>
      <c r="R32" s="6"/>
      <c r="S32" s="96"/>
      <c r="T32" s="129"/>
    </row>
    <row r="33" spans="2:29" ht="12.75">
      <c r="B33" s="18">
        <f>IF(H33=0,"","9.")</f>
      </c>
      <c r="G33" s="65">
        <f>IF(H33=0,"",H33)</f>
      </c>
      <c r="H33" s="83">
        <f>SUM(W33:AB34)+AC33</f>
        <v>0</v>
      </c>
      <c r="J33" s="95"/>
      <c r="K33" s="95"/>
      <c r="M33" s="96">
        <f aca="true" t="shared" si="0" ref="M27:M55">IF(N33=0,"",":")</f>
      </c>
      <c r="O33" s="6"/>
      <c r="P33" s="6"/>
      <c r="S33" s="96">
        <f aca="true" t="shared" si="1" ref="S27:S55">IF(T33=0,"",":")</f>
      </c>
      <c r="U33" s="80">
        <f>L33*60+N33</f>
        <v>0</v>
      </c>
      <c r="V33" s="80">
        <f>R33*60+T33</f>
        <v>0</v>
      </c>
      <c r="W33" s="66">
        <f>IF(J33&gt;0,(INT(POWER(13-J33,1.81)*46.0849)),0)</f>
        <v>0</v>
      </c>
      <c r="X33" s="66">
        <f>IF(K33&gt;0,(INT(POWER(42.5-K33,1.81)*4.99087)),0)</f>
        <v>0</v>
      </c>
      <c r="Y33" s="66">
        <f>IF(N33&lt;&gt;"",(INT(POWER(254-U33,1.88)*0.11193)),0)</f>
        <v>0</v>
      </c>
      <c r="Z33" s="66">
        <f>IF(O33&gt;0,(INT(POWER(O33-75,1.348)*1.84523)),0)</f>
        <v>0</v>
      </c>
      <c r="AA33" s="66">
        <f>IF(P33&gt;0,(INT(POWER(P33-210,1.41)*0.188807)),0)</f>
        <v>0</v>
      </c>
      <c r="AB33" s="66">
        <f>IF(Q33&gt;0,(INT(POWER(Q33-1.5,1.05)*56.0211)),0)</f>
        <v>0</v>
      </c>
      <c r="AC33" s="9">
        <f>IF(T33&lt;&gt;"",(INT(POWER(305.5-V33,1.85)*0.08713)),0)</f>
        <v>0</v>
      </c>
    </row>
    <row r="34" spans="2:28" ht="12.75">
      <c r="B34" s="94"/>
      <c r="G34" s="77"/>
      <c r="H34" s="97">
        <f>H33</f>
        <v>0</v>
      </c>
      <c r="J34" s="95"/>
      <c r="K34" s="95"/>
      <c r="M34" s="96">
        <f t="shared" si="0"/>
      </c>
      <c r="O34" s="6"/>
      <c r="P34" s="6"/>
      <c r="S34" s="96">
        <f t="shared" si="1"/>
      </c>
      <c r="U34" s="80">
        <f>L34*60+N34</f>
        <v>0</v>
      </c>
      <c r="W34" s="66">
        <f>IF(J34&gt;0,(INT(POWER(13-J34,1.81)*46.0849)),0)</f>
        <v>0</v>
      </c>
      <c r="X34" s="66">
        <f>IF(K34&gt;0,(INT(POWER(42.5-K34,1.81)*4.99087)),0)</f>
        <v>0</v>
      </c>
      <c r="Y34" s="66">
        <f>IF(N34&lt;&gt;"",(INT(POWER(254-U34,1.88)*0.11193)),0)</f>
        <v>0</v>
      </c>
      <c r="Z34" s="66">
        <f>IF(O34&gt;0,(INT(POWER(O34-75,1.348)*1.84523)),0)</f>
        <v>0</v>
      </c>
      <c r="AA34" s="66">
        <f>IF(P34&gt;0,(INT(POWER(P34-210,1.41)*0.188807)),0)</f>
        <v>0</v>
      </c>
      <c r="AB34" s="66">
        <f>IF(Q34&gt;0,(INT(POWER(Q34-1.5,1.05)*56.0211)),0)</f>
        <v>0</v>
      </c>
    </row>
    <row r="35" spans="2:19" ht="12.75">
      <c r="B35" s="94"/>
      <c r="G35" s="77"/>
      <c r="H35" s="97">
        <f>H33</f>
        <v>0</v>
      </c>
      <c r="M35" s="79"/>
      <c r="S35" s="79"/>
    </row>
    <row r="36" spans="2:29" ht="12.75">
      <c r="B36" s="18">
        <f>IF(H36=0,"","10.")</f>
      </c>
      <c r="G36" s="65">
        <f>IF(H36=0,"",H36)</f>
      </c>
      <c r="H36" s="83">
        <f>SUM(W36:AB37)+AC36</f>
        <v>0</v>
      </c>
      <c r="J36" s="95"/>
      <c r="K36" s="95"/>
      <c r="M36" s="96">
        <f t="shared" si="0"/>
      </c>
      <c r="O36" s="6"/>
      <c r="P36" s="6"/>
      <c r="S36" s="96">
        <f t="shared" si="1"/>
      </c>
      <c r="U36" s="80">
        <f>L36*60+N36</f>
        <v>0</v>
      </c>
      <c r="V36" s="80">
        <f>R36*60+T36</f>
        <v>0</v>
      </c>
      <c r="W36" s="66">
        <f>IF(J36&gt;0,(INT(POWER(13-J36,1.81)*46.0849)),0)</f>
        <v>0</v>
      </c>
      <c r="X36" s="66">
        <f>IF(K36&gt;0,(INT(POWER(42.5-K36,1.81)*4.99087)),0)</f>
        <v>0</v>
      </c>
      <c r="Y36" s="66">
        <f>IF(N36&lt;&gt;"",(INT(POWER(254-U36,1.88)*0.11193)),0)</f>
        <v>0</v>
      </c>
      <c r="Z36" s="66">
        <f>IF(O36&gt;0,(INT(POWER(O36-75,1.348)*1.84523)),0)</f>
        <v>0</v>
      </c>
      <c r="AA36" s="66">
        <f>IF(P36&gt;0,(INT(POWER(P36-210,1.41)*0.188807)),0)</f>
        <v>0</v>
      </c>
      <c r="AB36" s="66">
        <f>IF(Q36&gt;0,(INT(POWER(Q36-1.5,1.05)*56.0211)),0)</f>
        <v>0</v>
      </c>
      <c r="AC36" s="9">
        <f>IF(T36&lt;&gt;"",(INT(POWER(305.5-V36,1.85)*0.08713)),0)</f>
        <v>0</v>
      </c>
    </row>
    <row r="37" spans="2:28" ht="12.75">
      <c r="B37" s="94"/>
      <c r="G37" s="77"/>
      <c r="H37" s="97">
        <f>H36</f>
        <v>0</v>
      </c>
      <c r="J37" s="95"/>
      <c r="K37" s="95"/>
      <c r="M37" s="96">
        <f t="shared" si="0"/>
      </c>
      <c r="O37" s="6"/>
      <c r="P37" s="6"/>
      <c r="S37" s="96">
        <f t="shared" si="1"/>
      </c>
      <c r="U37" s="80">
        <f>L37*60+N37</f>
        <v>0</v>
      </c>
      <c r="W37" s="66">
        <f>IF(J37&gt;0,(INT(POWER(13-J37,1.81)*46.0849)),0)</f>
        <v>0</v>
      </c>
      <c r="X37" s="66">
        <f>IF(K37&gt;0,(INT(POWER(42.5-K37,1.81)*4.99087)),0)</f>
        <v>0</v>
      </c>
      <c r="Y37" s="66">
        <f>IF(N37&lt;&gt;"",(INT(POWER(254-U37,1.88)*0.11193)),0)</f>
        <v>0</v>
      </c>
      <c r="Z37" s="66">
        <f>IF(O37&gt;0,(INT(POWER(O37-75,1.348)*1.84523)),0)</f>
        <v>0</v>
      </c>
      <c r="AA37" s="66">
        <f>IF(P37&gt;0,(INT(POWER(P37-210,1.41)*0.188807)),0)</f>
        <v>0</v>
      </c>
      <c r="AB37" s="66">
        <f>IF(Q37&gt;0,(INT(POWER(Q37-1.5,1.05)*56.0211)),0)</f>
        <v>0</v>
      </c>
    </row>
    <row r="38" spans="2:19" ht="12.75">
      <c r="B38" s="94"/>
      <c r="G38" s="77"/>
      <c r="H38" s="97">
        <f>H36</f>
        <v>0</v>
      </c>
      <c r="M38" s="79"/>
      <c r="S38" s="79"/>
    </row>
    <row r="39" spans="2:29" ht="12.75">
      <c r="B39" s="18">
        <f>IF(H39=0,"","11.")</f>
      </c>
      <c r="G39" s="65">
        <f>IF(H39=0,"",H39)</f>
      </c>
      <c r="H39" s="83">
        <f>SUM(W39:AB40)+AC39</f>
        <v>0</v>
      </c>
      <c r="M39" s="96">
        <f t="shared" si="0"/>
      </c>
      <c r="S39" s="96">
        <f t="shared" si="1"/>
      </c>
      <c r="U39" s="80">
        <f>L39*60+N39</f>
        <v>0</v>
      </c>
      <c r="V39" s="80">
        <f>R39*60+T39</f>
        <v>0</v>
      </c>
      <c r="W39" s="66">
        <f>IF(J39&gt;0,(INT(POWER(13-J39,1.81)*46.0849)),0)</f>
        <v>0</v>
      </c>
      <c r="X39" s="66">
        <f>IF(K39&gt;0,(INT(POWER(42.5-K39,1.81)*4.99087)),0)</f>
        <v>0</v>
      </c>
      <c r="Y39" s="66">
        <f>IF(N39&lt;&gt;"",(INT(POWER(254-U39,1.88)*0.11193)),0)</f>
        <v>0</v>
      </c>
      <c r="Z39" s="66">
        <f>IF(O39&gt;0,(INT(POWER(O39-75,1.348)*1.84523)),0)</f>
        <v>0</v>
      </c>
      <c r="AA39" s="66">
        <f>IF(P39&gt;0,(INT(POWER(P39-210,1.41)*0.188807)),0)</f>
        <v>0</v>
      </c>
      <c r="AB39" s="66">
        <f>IF(Q39&gt;0,(INT(POWER(Q39-1.5,1.05)*56.0211)),0)</f>
        <v>0</v>
      </c>
      <c r="AC39" s="9">
        <f>IF(T39&lt;&gt;"",(INT(POWER(305.5-V39,1.85)*0.08713)),0)</f>
        <v>0</v>
      </c>
    </row>
    <row r="40" spans="2:28" ht="12.75">
      <c r="B40" s="94"/>
      <c r="G40" s="77"/>
      <c r="H40" s="97">
        <f>H39</f>
        <v>0</v>
      </c>
      <c r="M40" s="96">
        <f t="shared" si="0"/>
      </c>
      <c r="S40" s="96">
        <f t="shared" si="1"/>
      </c>
      <c r="U40" s="80">
        <f>L40*60+N40</f>
        <v>0</v>
      </c>
      <c r="W40" s="66">
        <f>IF(J40&gt;0,(INT(POWER(13-J40,1.81)*46.0849)),0)</f>
        <v>0</v>
      </c>
      <c r="X40" s="66">
        <f>IF(K40&gt;0,(INT(POWER(42.5-K40,1.81)*4.99087)),0)</f>
        <v>0</v>
      </c>
      <c r="Y40" s="66">
        <f>IF(N40&lt;&gt;"",(INT(POWER(254-U40,1.88)*0.11193)),0)</f>
        <v>0</v>
      </c>
      <c r="Z40" s="66">
        <f>IF(O40&gt;0,(INT(POWER(O40-75,1.348)*1.84523)),0)</f>
        <v>0</v>
      </c>
      <c r="AA40" s="66">
        <f>IF(P40&gt;0,(INT(POWER(P40-210,1.41)*0.188807)),0)</f>
        <v>0</v>
      </c>
      <c r="AB40" s="66">
        <f>IF(Q40&gt;0,(INT(POWER(Q40-1.5,1.05)*56.0211)),0)</f>
        <v>0</v>
      </c>
    </row>
    <row r="41" spans="2:19" ht="12.75">
      <c r="B41" s="94"/>
      <c r="G41" s="77"/>
      <c r="H41" s="97">
        <f>H39</f>
        <v>0</v>
      </c>
      <c r="M41" s="79"/>
      <c r="S41" s="79"/>
    </row>
    <row r="42" spans="2:29" ht="12.75">
      <c r="B42" s="18">
        <f>IF(H42=0,"","12.")</f>
      </c>
      <c r="G42" s="65">
        <f>IF(H42=0,"",H42)</f>
      </c>
      <c r="H42" s="83">
        <f>SUM(W42:AB43)+AC42</f>
        <v>0</v>
      </c>
      <c r="M42" s="96">
        <f t="shared" si="0"/>
      </c>
      <c r="S42" s="96">
        <f t="shared" si="1"/>
      </c>
      <c r="U42" s="80">
        <f>L42*60+N42</f>
        <v>0</v>
      </c>
      <c r="V42" s="80">
        <f>R42*60+T42</f>
        <v>0</v>
      </c>
      <c r="W42" s="66">
        <f>IF(J42&gt;0,(INT(POWER(13-J42,1.81)*46.0849)),0)</f>
        <v>0</v>
      </c>
      <c r="X42" s="66">
        <f>IF(K42&gt;0,(INT(POWER(42.5-K42,1.81)*4.99087)),0)</f>
        <v>0</v>
      </c>
      <c r="Y42" s="66">
        <f>IF(N42&lt;&gt;"",(INT(POWER(254-U42,1.88)*0.11193)),0)</f>
        <v>0</v>
      </c>
      <c r="Z42" s="66">
        <f>IF(O42&gt;0,(INT(POWER(O42-75,1.348)*1.84523)),0)</f>
        <v>0</v>
      </c>
      <c r="AA42" s="66">
        <f>IF(P42&gt;0,(INT(POWER(P42-210,1.41)*0.188807)),0)</f>
        <v>0</v>
      </c>
      <c r="AB42" s="66">
        <f>IF(Q42&gt;0,(INT(POWER(Q42-1.5,1.05)*56.0211)),0)</f>
        <v>0</v>
      </c>
      <c r="AC42" s="9">
        <f>IF(T42&lt;&gt;"",(INT(POWER(305.5-V42,1.85)*0.08713)),0)</f>
        <v>0</v>
      </c>
    </row>
    <row r="43" spans="2:28" ht="12.75">
      <c r="B43" s="94"/>
      <c r="G43" s="77"/>
      <c r="H43" s="97">
        <f>H42</f>
        <v>0</v>
      </c>
      <c r="M43" s="96">
        <f t="shared" si="0"/>
      </c>
      <c r="S43" s="96">
        <f t="shared" si="1"/>
      </c>
      <c r="U43" s="80">
        <f>L43*60+N43</f>
        <v>0</v>
      </c>
      <c r="W43" s="66">
        <f>IF(J43&gt;0,(INT(POWER(13-J43,1.81)*46.0849)),0)</f>
        <v>0</v>
      </c>
      <c r="X43" s="66">
        <f>IF(K43&gt;0,(INT(POWER(42.5-K43,1.81)*4.99087)),0)</f>
        <v>0</v>
      </c>
      <c r="Y43" s="66">
        <f>IF(N43&lt;&gt;"",(INT(POWER(254-U43,1.88)*0.11193)),0)</f>
        <v>0</v>
      </c>
      <c r="Z43" s="66">
        <f>IF(O43&gt;0,(INT(POWER(O43-75,1.348)*1.84523)),0)</f>
        <v>0</v>
      </c>
      <c r="AA43" s="66">
        <f>IF(P43&gt;0,(INT(POWER(P43-210,1.41)*0.188807)),0)</f>
        <v>0</v>
      </c>
      <c r="AB43" s="66">
        <f>IF(Q43&gt;0,(INT(POWER(Q43-1.5,1.05)*56.0211)),0)</f>
        <v>0</v>
      </c>
    </row>
    <row r="44" spans="2:19" ht="12.75">
      <c r="B44" s="94"/>
      <c r="G44" s="77"/>
      <c r="H44" s="97">
        <f>H42</f>
        <v>0</v>
      </c>
      <c r="M44" s="79"/>
      <c r="S44" s="79"/>
    </row>
    <row r="45" spans="2:29" ht="12.75">
      <c r="B45" s="18">
        <f>IF(H45=0,"","13.")</f>
      </c>
      <c r="E45" s="98"/>
      <c r="G45" s="65">
        <f>IF(H45=0,"",H45)</f>
      </c>
      <c r="H45" s="83">
        <f>SUM(W45:AB46)+AC45</f>
        <v>0</v>
      </c>
      <c r="M45" s="96">
        <f t="shared" si="0"/>
      </c>
      <c r="S45" s="96">
        <f t="shared" si="1"/>
      </c>
      <c r="U45" s="80">
        <f>L45*60+N45</f>
        <v>0</v>
      </c>
      <c r="V45" s="80">
        <f>R45*60+T45</f>
        <v>0</v>
      </c>
      <c r="W45" s="66">
        <f>IF(J45&gt;0,(INT(POWER(13-J45,1.81)*46.0849)),0)</f>
        <v>0</v>
      </c>
      <c r="X45" s="66">
        <f>IF(K45&gt;0,(INT(POWER(42.5-K45,1.81)*4.99087)),0)</f>
        <v>0</v>
      </c>
      <c r="Y45" s="66">
        <f>IF(N45&lt;&gt;"",(INT(POWER(254-U45,1.88)*0.11193)),0)</f>
        <v>0</v>
      </c>
      <c r="Z45" s="66">
        <f>IF(O45&gt;0,(INT(POWER(O45-75,1.348)*1.84523)),0)</f>
        <v>0</v>
      </c>
      <c r="AA45" s="66">
        <f>IF(P45&gt;0,(INT(POWER(P45-210,1.41)*0.188807)),0)</f>
        <v>0</v>
      </c>
      <c r="AB45" s="66">
        <f>IF(Q45&gt;0,(INT(POWER(Q45-1.5,1.05)*56.0211)),0)</f>
        <v>0</v>
      </c>
      <c r="AC45" s="9">
        <f>IF(T45&lt;&gt;"",(INT(POWER(305.5-V45,1.85)*0.08713)),0)</f>
        <v>0</v>
      </c>
    </row>
    <row r="46" spans="2:28" ht="12.75">
      <c r="B46" s="94"/>
      <c r="G46" s="77"/>
      <c r="H46" s="97">
        <f>H45</f>
        <v>0</v>
      </c>
      <c r="M46" s="96">
        <f t="shared" si="0"/>
      </c>
      <c r="S46" s="96">
        <f t="shared" si="1"/>
      </c>
      <c r="U46" s="80">
        <f>L46*60+N46</f>
        <v>0</v>
      </c>
      <c r="W46" s="66">
        <f>IF(J46&gt;0,(INT(POWER(13-J46,1.81)*46.0849)),0)</f>
        <v>0</v>
      </c>
      <c r="X46" s="66">
        <f>IF(K46&gt;0,(INT(POWER(42.5-K46,1.81)*4.99087)),0)</f>
        <v>0</v>
      </c>
      <c r="Y46" s="66">
        <f>IF(N46&lt;&gt;"",(INT(POWER(254-U46,1.88)*0.11193)),0)</f>
        <v>0</v>
      </c>
      <c r="Z46" s="66">
        <f>IF(O46&gt;0,(INT(POWER(O46-75,1.348)*1.84523)),0)</f>
        <v>0</v>
      </c>
      <c r="AA46" s="66">
        <f>IF(P46&gt;0,(INT(POWER(P46-210,1.41)*0.188807)),0)</f>
        <v>0</v>
      </c>
      <c r="AB46" s="66">
        <f>IF(Q46&gt;0,(INT(POWER(Q46-1.5,1.05)*56.0211)),0)</f>
        <v>0</v>
      </c>
    </row>
    <row r="47" spans="2:19" ht="12.75">
      <c r="B47" s="94"/>
      <c r="G47" s="77"/>
      <c r="H47" s="97">
        <f>H45</f>
        <v>0</v>
      </c>
      <c r="M47" s="79"/>
      <c r="S47" s="79"/>
    </row>
    <row r="48" spans="2:29" ht="12.75">
      <c r="B48" s="18">
        <f>IF(H48=0,"","14.")</f>
      </c>
      <c r="G48" s="65">
        <f>IF(H48=0,"",H48)</f>
      </c>
      <c r="H48" s="83">
        <f>SUM(W48:AB49)+AC48</f>
        <v>0</v>
      </c>
      <c r="M48" s="96">
        <f t="shared" si="0"/>
      </c>
      <c r="S48" s="96">
        <f t="shared" si="1"/>
      </c>
      <c r="U48" s="80">
        <f>L48*60+N48</f>
        <v>0</v>
      </c>
      <c r="V48" s="80">
        <f>R48*60+T48</f>
        <v>0</v>
      </c>
      <c r="W48" s="66">
        <f>IF(J48&gt;0,(INT(POWER(13-J48,1.81)*46.0849)),0)</f>
        <v>0</v>
      </c>
      <c r="X48" s="66">
        <f>IF(K48&gt;0,(INT(POWER(42.5-K48,1.81)*4.99087)),0)</f>
        <v>0</v>
      </c>
      <c r="Y48" s="66">
        <f>IF(N48&lt;&gt;"",(INT(POWER(254-U48,1.88)*0.11193)),0)</f>
        <v>0</v>
      </c>
      <c r="Z48" s="66">
        <f>IF(O48&gt;0,(INT(POWER(O48-75,1.348)*1.84523)),0)</f>
        <v>0</v>
      </c>
      <c r="AA48" s="66">
        <f>IF(P48&gt;0,(INT(POWER(P48-210,1.41)*0.188807)),0)</f>
        <v>0</v>
      </c>
      <c r="AB48" s="66">
        <f>IF(Q48&gt;0,(INT(POWER(Q48-1.5,1.05)*56.0211)),0)</f>
        <v>0</v>
      </c>
      <c r="AC48" s="9">
        <f>IF(T48&lt;&gt;"",(INT(POWER(305.5-V48,1.85)*0.08713)),0)</f>
        <v>0</v>
      </c>
    </row>
    <row r="49" spans="2:28" ht="12.75">
      <c r="B49" s="94"/>
      <c r="G49" s="77"/>
      <c r="H49" s="97">
        <f>H48</f>
        <v>0</v>
      </c>
      <c r="M49" s="96">
        <f t="shared" si="0"/>
      </c>
      <c r="S49" s="96">
        <f t="shared" si="1"/>
      </c>
      <c r="U49" s="80">
        <f>L49*60+N49</f>
        <v>0</v>
      </c>
      <c r="W49" s="66">
        <f>IF(J49&gt;0,(INT(POWER(13-J49,1.81)*46.0849)),0)</f>
        <v>0</v>
      </c>
      <c r="X49" s="66">
        <f>IF(K49&gt;0,(INT(POWER(42.5-K49,1.81)*4.99087)),0)</f>
        <v>0</v>
      </c>
      <c r="Y49" s="66">
        <f>IF(N49&lt;&gt;"",(INT(POWER(254-U49,1.88)*0.11193)),0)</f>
        <v>0</v>
      </c>
      <c r="Z49" s="66">
        <f>IF(O49&gt;0,(INT(POWER(O49-75,1.348)*1.84523)),0)</f>
        <v>0</v>
      </c>
      <c r="AA49" s="66">
        <f>IF(P49&gt;0,(INT(POWER(P49-210,1.41)*0.188807)),0)</f>
        <v>0</v>
      </c>
      <c r="AB49" s="66">
        <f>IF(Q49&gt;0,(INT(POWER(Q49-1.5,1.05)*56.0211)),0)</f>
        <v>0</v>
      </c>
    </row>
    <row r="50" spans="2:19" ht="12.75">
      <c r="B50" s="94"/>
      <c r="G50" s="77"/>
      <c r="H50" s="97">
        <f>H48</f>
        <v>0</v>
      </c>
      <c r="M50" s="79"/>
      <c r="S50" s="79"/>
    </row>
    <row r="51" spans="2:29" ht="12.75">
      <c r="B51" s="18">
        <f>IF(H51=0,"","15.")</f>
      </c>
      <c r="G51" s="65">
        <f>IF(H51=0,"",H51)</f>
      </c>
      <c r="H51" s="83">
        <f>SUM(W51:AB52)+AC51</f>
        <v>0</v>
      </c>
      <c r="M51" s="96">
        <f t="shared" si="0"/>
      </c>
      <c r="S51" s="96">
        <f t="shared" si="1"/>
      </c>
      <c r="U51" s="80">
        <f>L51*60+N51</f>
        <v>0</v>
      </c>
      <c r="V51" s="80">
        <f>R51*60+T51</f>
        <v>0</v>
      </c>
      <c r="W51" s="66">
        <f>IF(J51&gt;0,(INT(POWER(13-J51,1.81)*46.0849)),0)</f>
        <v>0</v>
      </c>
      <c r="X51" s="66">
        <f>IF(K51&gt;0,(INT(POWER(42.5-K51,1.81)*4.99087)),0)</f>
        <v>0</v>
      </c>
      <c r="Y51" s="66">
        <f>IF(N51&lt;&gt;"",(INT(POWER(254-U51,1.88)*0.11193)),0)</f>
        <v>0</v>
      </c>
      <c r="Z51" s="66">
        <f>IF(O51&gt;0,(INT(POWER(O51-75,1.348)*1.84523)),0)</f>
        <v>0</v>
      </c>
      <c r="AA51" s="66">
        <f>IF(P51&gt;0,(INT(POWER(P51-210,1.41)*0.188807)),0)</f>
        <v>0</v>
      </c>
      <c r="AB51" s="66">
        <f>IF(Q51&gt;0,(INT(POWER(Q51-1.5,1.05)*56.0211)),0)</f>
        <v>0</v>
      </c>
      <c r="AC51" s="9">
        <f>IF(T51&lt;&gt;"",(INT(POWER(305.5-V51,1.85)*0.08713)),0)</f>
        <v>0</v>
      </c>
    </row>
    <row r="52" spans="2:28" ht="12.75">
      <c r="B52" s="94"/>
      <c r="G52" s="77"/>
      <c r="H52" s="97">
        <f>H51</f>
        <v>0</v>
      </c>
      <c r="M52" s="96">
        <f t="shared" si="0"/>
      </c>
      <c r="S52" s="96">
        <f t="shared" si="1"/>
      </c>
      <c r="U52" s="80">
        <f>L52*60+N52</f>
        <v>0</v>
      </c>
      <c r="W52" s="66">
        <f>IF(J52&gt;0,(INT(POWER(13-J52,1.81)*46.0849)),0)</f>
        <v>0</v>
      </c>
      <c r="X52" s="66">
        <f>IF(K52&gt;0,(INT(POWER(42.5-K52,1.81)*4.99087)),0)</f>
        <v>0</v>
      </c>
      <c r="Y52" s="66">
        <f>IF(N52&lt;&gt;"",(INT(POWER(254-U52,1.88)*0.11193)),0)</f>
        <v>0</v>
      </c>
      <c r="Z52" s="66">
        <f>IF(O52&gt;0,(INT(POWER(O52-75,1.348)*1.84523)),0)</f>
        <v>0</v>
      </c>
      <c r="AA52" s="66">
        <f>IF(P52&gt;0,(INT(POWER(P52-210,1.41)*0.188807)),0)</f>
        <v>0</v>
      </c>
      <c r="AB52" s="66">
        <f>IF(Q52&gt;0,(INT(POWER(Q52-1.5,1.05)*56.0211)),0)</f>
        <v>0</v>
      </c>
    </row>
    <row r="53" spans="2:19" ht="12.75">
      <c r="B53" s="94"/>
      <c r="G53" s="77"/>
      <c r="H53" s="97">
        <f>H51</f>
        <v>0</v>
      </c>
      <c r="M53" s="79"/>
      <c r="S53" s="79"/>
    </row>
    <row r="54" spans="2:29" ht="12.75">
      <c r="B54" s="18">
        <f>IF(H54=0,"","16.")</f>
      </c>
      <c r="G54" s="65">
        <f>IF(H54=0,"",H54)</f>
      </c>
      <c r="H54" s="83">
        <f>SUM(W54:AB55)+AC54</f>
        <v>0</v>
      </c>
      <c r="M54" s="96">
        <f t="shared" si="0"/>
      </c>
      <c r="S54" s="96">
        <f t="shared" si="1"/>
      </c>
      <c r="U54" s="80">
        <f>L54*60+N54</f>
        <v>0</v>
      </c>
      <c r="V54" s="80">
        <f>R54*60+T54</f>
        <v>0</v>
      </c>
      <c r="W54" s="66">
        <f>IF(J54&gt;0,(INT(POWER(13-J54,1.81)*46.0849)),0)</f>
        <v>0</v>
      </c>
      <c r="X54" s="66">
        <f>IF(K54&gt;0,(INT(POWER(42.5-K54,1.81)*4.99087)),0)</f>
        <v>0</v>
      </c>
      <c r="Y54" s="66">
        <f>IF(N54&lt;&gt;"",(INT(POWER(254-U54,1.88)*0.11193)),0)</f>
        <v>0</v>
      </c>
      <c r="Z54" s="66">
        <f>IF(O54&gt;0,(INT(POWER(O54-75,1.348)*1.84523)),0)</f>
        <v>0</v>
      </c>
      <c r="AA54" s="66">
        <f>IF(P54&gt;0,(INT(POWER(P54-210,1.41)*0.188807)),0)</f>
        <v>0</v>
      </c>
      <c r="AB54" s="66">
        <f>IF(Q54&gt;0,(INT(POWER(Q54-1.5,1.05)*56.0211)),0)</f>
        <v>0</v>
      </c>
      <c r="AC54" s="9">
        <f>IF(T54&lt;&gt;"",(INT(POWER(305.5-V54,1.85)*0.08713)),0)</f>
        <v>0</v>
      </c>
    </row>
    <row r="55" spans="2:28" ht="12.75">
      <c r="B55" s="94"/>
      <c r="G55" s="77"/>
      <c r="H55" s="97">
        <f>H54</f>
        <v>0</v>
      </c>
      <c r="M55" s="96">
        <f t="shared" si="0"/>
      </c>
      <c r="S55" s="96">
        <f t="shared" si="1"/>
      </c>
      <c r="U55" s="80">
        <f>L55*60+N55</f>
        <v>0</v>
      </c>
      <c r="W55" s="66">
        <f>IF(J55&gt;0,(INT(POWER(13-J55,1.81)*46.0849)),0)</f>
        <v>0</v>
      </c>
      <c r="X55" s="66">
        <f>IF(K55&gt;0,(INT(POWER(42.5-K55,1.81)*4.99087)),0)</f>
        <v>0</v>
      </c>
      <c r="Y55" s="66">
        <f>IF(N55&lt;&gt;"",(INT(POWER(254-U55,1.88)*0.11193)),0)</f>
        <v>0</v>
      </c>
      <c r="Z55" s="66">
        <f>IF(O55&gt;0,(INT(POWER(O55-75,1.348)*1.84523)),0)</f>
        <v>0</v>
      </c>
      <c r="AA55" s="66">
        <f>IF(P55&gt;0,(INT(POWER(P55-210,1.41)*0.188807)),0)</f>
        <v>0</v>
      </c>
      <c r="AB55" s="66">
        <f>IF(Q55&gt;0,(INT(POWER(Q55-1.5,1.05)*56.0211)),0)</f>
        <v>0</v>
      </c>
    </row>
    <row r="56" spans="2:19" ht="12.75">
      <c r="B56" s="94"/>
      <c r="G56" s="77"/>
      <c r="H56" s="97">
        <f>H54</f>
        <v>0</v>
      </c>
      <c r="M56" s="79"/>
      <c r="S56" s="79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E9" sqref="E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17" customWidth="1"/>
    <col min="5" max="5" width="26.375" style="0" customWidth="1"/>
    <col min="6" max="6" width="9.625" style="39" customWidth="1"/>
    <col min="7" max="7" width="9.25390625" style="17" customWidth="1"/>
  </cols>
  <sheetData>
    <row r="2" spans="1:7" s="24" customFormat="1" ht="21.75" customHeight="1">
      <c r="A2" s="19" t="s">
        <v>26</v>
      </c>
      <c r="B2" s="19"/>
      <c r="C2" s="20"/>
      <c r="D2" s="29"/>
      <c r="E2" s="21"/>
      <c r="F2" s="37"/>
      <c r="G2" s="23" t="s">
        <v>31</v>
      </c>
    </row>
    <row r="3" spans="1:7" s="27" customFormat="1" ht="23.25" customHeight="1" thickBot="1">
      <c r="A3" s="25"/>
      <c r="B3" s="67" t="s">
        <v>44</v>
      </c>
      <c r="C3" s="25" t="s">
        <v>20</v>
      </c>
      <c r="D3" s="30" t="s">
        <v>23</v>
      </c>
      <c r="E3" s="25" t="s">
        <v>43</v>
      </c>
      <c r="F3" s="38" t="s">
        <v>21</v>
      </c>
      <c r="G3" s="26" t="s">
        <v>22</v>
      </c>
    </row>
    <row r="4" spans="1:12" s="31" customFormat="1" ht="13.5" customHeight="1">
      <c r="A4" s="61" t="str">
        <f aca="true" t="shared" si="0" ref="A4:A9">IF(F4&gt;0,(ROW()-3)&amp;".","")</f>
        <v>1.</v>
      </c>
      <c r="B4" s="68">
        <v>126</v>
      </c>
      <c r="C4" s="31" t="s">
        <v>141</v>
      </c>
      <c r="D4" s="32">
        <v>90</v>
      </c>
      <c r="E4" s="2" t="s">
        <v>144</v>
      </c>
      <c r="F4" s="47">
        <v>7.87</v>
      </c>
      <c r="G4" s="70">
        <f>IF(F4&gt;0,(INT(POWER(13-F4,1.81)*46.0849)),"")</f>
        <v>888</v>
      </c>
      <c r="H4" s="106" t="s">
        <v>49</v>
      </c>
      <c r="I4" s="105"/>
      <c r="J4" s="105"/>
      <c r="K4" s="105"/>
      <c r="L4" s="105"/>
    </row>
    <row r="5" spans="1:12" s="31" customFormat="1" ht="13.5" customHeight="1">
      <c r="A5" s="61" t="str">
        <f t="shared" si="0"/>
        <v>2.</v>
      </c>
      <c r="B5" s="68"/>
      <c r="C5" s="31" t="s">
        <v>138</v>
      </c>
      <c r="D5" s="32">
        <v>93</v>
      </c>
      <c r="E5" s="31" t="s">
        <v>139</v>
      </c>
      <c r="F5" s="47">
        <v>8.24</v>
      </c>
      <c r="G5" s="70">
        <f>IF(F5&gt;0,(INT(POWER(13-F5,1.81)*46.0849)),"")</f>
        <v>776</v>
      </c>
      <c r="H5" s="105" t="s">
        <v>48</v>
      </c>
      <c r="I5" s="105"/>
      <c r="J5" s="105"/>
      <c r="K5" s="105"/>
      <c r="L5" s="105"/>
    </row>
    <row r="6" spans="1:12" s="31" customFormat="1" ht="13.5" customHeight="1">
      <c r="A6" s="61" t="str">
        <f t="shared" si="0"/>
        <v>3.</v>
      </c>
      <c r="B6" s="68">
        <v>180</v>
      </c>
      <c r="C6" s="31" t="s">
        <v>232</v>
      </c>
      <c r="D6" s="32">
        <v>90</v>
      </c>
      <c r="E6" s="31" t="s">
        <v>231</v>
      </c>
      <c r="F6" s="47">
        <v>8.25</v>
      </c>
      <c r="G6" s="70">
        <f>IF(F6&gt;0,(INT(POWER(13-F6,1.81)*46.0849)),"")</f>
        <v>773</v>
      </c>
      <c r="H6" s="40" t="s">
        <v>29</v>
      </c>
      <c r="I6" s="40"/>
      <c r="J6" s="40"/>
      <c r="K6" s="40"/>
      <c r="L6" s="104"/>
    </row>
    <row r="7" spans="1:12" s="31" customFormat="1" ht="13.5" customHeight="1">
      <c r="A7" s="61" t="str">
        <f t="shared" si="0"/>
        <v>4.</v>
      </c>
      <c r="B7" s="68"/>
      <c r="C7" s="31" t="s">
        <v>124</v>
      </c>
      <c r="D7" s="32">
        <v>91</v>
      </c>
      <c r="E7" s="31" t="s">
        <v>139</v>
      </c>
      <c r="F7" s="47">
        <v>8.32</v>
      </c>
      <c r="G7" s="70">
        <f>IF(F7&gt;0,(INT(POWER(13-F7,1.81)*46.0849)),"")</f>
        <v>752</v>
      </c>
      <c r="H7" s="107" t="s">
        <v>50</v>
      </c>
      <c r="I7" s="107"/>
      <c r="J7" s="107"/>
      <c r="K7" s="107"/>
      <c r="L7" s="104"/>
    </row>
    <row r="8" spans="1:12" s="31" customFormat="1" ht="13.5" customHeight="1">
      <c r="A8" s="61" t="str">
        <f t="shared" si="0"/>
        <v>5.</v>
      </c>
      <c r="B8" s="68">
        <v>114</v>
      </c>
      <c r="C8" s="31" t="s">
        <v>152</v>
      </c>
      <c r="D8" s="32">
        <v>93</v>
      </c>
      <c r="E8" s="31" t="s">
        <v>140</v>
      </c>
      <c r="F8" s="47">
        <v>8.41</v>
      </c>
      <c r="G8" s="70">
        <f>IF(F8&gt;0,(INT(POWER(13-F8,1.81)*46.0849)),"")</f>
        <v>726</v>
      </c>
      <c r="H8" s="107" t="s">
        <v>51</v>
      </c>
      <c r="I8" s="107"/>
      <c r="J8" s="107"/>
      <c r="K8" s="107"/>
      <c r="L8" s="104"/>
    </row>
    <row r="9" spans="1:12" s="31" customFormat="1" ht="13.5" customHeight="1">
      <c r="A9" s="61" t="str">
        <f t="shared" si="0"/>
        <v>6.</v>
      </c>
      <c r="B9" s="68">
        <v>115</v>
      </c>
      <c r="C9" s="31" t="s">
        <v>209</v>
      </c>
      <c r="D9" s="32">
        <v>92</v>
      </c>
      <c r="E9" s="31" t="s">
        <v>140</v>
      </c>
      <c r="F9" s="47">
        <v>8.45</v>
      </c>
      <c r="G9" s="70">
        <f>IF(F9&gt;0,(INT(POWER(13-F9,1.81)*46.0849)),"")</f>
        <v>715</v>
      </c>
      <c r="H9" s="40" t="s">
        <v>25</v>
      </c>
      <c r="I9" s="40"/>
      <c r="J9" s="40"/>
      <c r="K9" s="40"/>
      <c r="L9" s="104"/>
    </row>
    <row r="10" spans="1:7" s="31" customFormat="1" ht="13.5" customHeight="1">
      <c r="A10" s="61" t="str">
        <f aca="true" t="shared" si="1" ref="A10:A34">IF(F10&gt;0,(ROW()-3)&amp;".","")</f>
        <v>7.</v>
      </c>
      <c r="B10" s="68">
        <v>113</v>
      </c>
      <c r="C10" s="31" t="s">
        <v>150</v>
      </c>
      <c r="D10" s="32">
        <v>93</v>
      </c>
      <c r="E10" s="2" t="s">
        <v>151</v>
      </c>
      <c r="F10" s="47">
        <v>8.57</v>
      </c>
      <c r="G10" s="70">
        <f>IF(F10&gt;0,(INT(POWER(13-F10,1.81)*46.0849)),"")</f>
        <v>681</v>
      </c>
    </row>
    <row r="11" spans="1:7" s="31" customFormat="1" ht="13.5" customHeight="1">
      <c r="A11" s="61" t="str">
        <f t="shared" si="1"/>
        <v>8.</v>
      </c>
      <c r="B11" s="68">
        <v>151</v>
      </c>
      <c r="C11" s="31" t="s">
        <v>220</v>
      </c>
      <c r="D11" s="32">
        <v>90</v>
      </c>
      <c r="E11" s="31" t="s">
        <v>219</v>
      </c>
      <c r="F11" s="47">
        <v>8.62</v>
      </c>
      <c r="G11" s="70">
        <f>IF(F11&gt;0,(INT(POWER(13-F11,1.81)*46.0849)),"")</f>
        <v>667</v>
      </c>
    </row>
    <row r="12" spans="1:7" s="31" customFormat="1" ht="13.5" customHeight="1">
      <c r="A12" s="61" t="str">
        <f t="shared" si="1"/>
        <v>9.</v>
      </c>
      <c r="B12" s="68">
        <v>101</v>
      </c>
      <c r="C12" s="31" t="s">
        <v>148</v>
      </c>
      <c r="D12" s="32">
        <v>92</v>
      </c>
      <c r="E12" s="2" t="s">
        <v>151</v>
      </c>
      <c r="F12" s="47">
        <v>8.64</v>
      </c>
      <c r="G12" s="70">
        <f>IF(F12&gt;0,(INT(POWER(13-F12,1.81)*46.0849)),"")</f>
        <v>662</v>
      </c>
    </row>
    <row r="13" spans="1:7" s="31" customFormat="1" ht="13.5" customHeight="1">
      <c r="A13" s="61" t="str">
        <f t="shared" si="1"/>
        <v>10.</v>
      </c>
      <c r="B13" s="68">
        <v>137</v>
      </c>
      <c r="C13" s="31" t="s">
        <v>142</v>
      </c>
      <c r="D13" s="32">
        <v>93</v>
      </c>
      <c r="E13" s="2" t="s">
        <v>144</v>
      </c>
      <c r="F13" s="47">
        <v>8.66</v>
      </c>
      <c r="G13" s="70">
        <f>IF(F13&gt;0,(INT(POWER(13-F13,1.81)*46.0849)),"")</f>
        <v>656</v>
      </c>
    </row>
    <row r="14" spans="1:7" s="31" customFormat="1" ht="13.5" customHeight="1">
      <c r="A14" s="61" t="str">
        <f t="shared" si="1"/>
        <v>11.</v>
      </c>
      <c r="B14" s="68">
        <v>139</v>
      </c>
      <c r="C14" s="31" t="s">
        <v>189</v>
      </c>
      <c r="D14" s="32">
        <v>93</v>
      </c>
      <c r="E14" s="31" t="s">
        <v>188</v>
      </c>
      <c r="F14" s="47">
        <v>8.79</v>
      </c>
      <c r="G14" s="70">
        <f>IF(F14&gt;0,(INT(POWER(13-F14,1.81)*46.0849)),"")</f>
        <v>621</v>
      </c>
    </row>
    <row r="15" spans="1:7" s="31" customFormat="1" ht="13.5" customHeight="1">
      <c r="A15" s="61" t="str">
        <f t="shared" si="1"/>
        <v>12.</v>
      </c>
      <c r="B15" s="68">
        <v>149</v>
      </c>
      <c r="C15" s="31" t="s">
        <v>190</v>
      </c>
      <c r="D15" s="32">
        <v>93</v>
      </c>
      <c r="E15" s="31" t="s">
        <v>188</v>
      </c>
      <c r="F15" s="47">
        <v>8.8</v>
      </c>
      <c r="G15" s="70">
        <f>IF(F15&gt;0,(INT(POWER(13-F15,1.81)*46.0849)),"")</f>
        <v>618</v>
      </c>
    </row>
    <row r="16" spans="1:7" s="31" customFormat="1" ht="13.5" customHeight="1">
      <c r="A16" s="61" t="str">
        <f t="shared" si="1"/>
        <v>13.</v>
      </c>
      <c r="B16" s="68">
        <v>173</v>
      </c>
      <c r="C16" s="31" t="s">
        <v>221</v>
      </c>
      <c r="D16" s="32">
        <v>92</v>
      </c>
      <c r="E16" s="31" t="s">
        <v>219</v>
      </c>
      <c r="F16" s="47">
        <v>8.84</v>
      </c>
      <c r="G16" s="70">
        <f>IF(F16&gt;0,(INT(POWER(13-F16,1.81)*46.0849)),"")</f>
        <v>608</v>
      </c>
    </row>
    <row r="17" spans="1:7" s="31" customFormat="1" ht="13.5" customHeight="1">
      <c r="A17" s="61" t="str">
        <f t="shared" si="1"/>
        <v>14.</v>
      </c>
      <c r="B17" s="68"/>
      <c r="C17" s="31" t="s">
        <v>215</v>
      </c>
      <c r="D17" s="32">
        <v>93</v>
      </c>
      <c r="E17" s="31" t="s">
        <v>147</v>
      </c>
      <c r="F17" s="47">
        <v>8.85</v>
      </c>
      <c r="G17" s="70">
        <f>IF(F17&gt;0,(INT(POWER(13-F17,1.81)*46.0849)),"")</f>
        <v>605</v>
      </c>
    </row>
    <row r="18" spans="1:7" s="31" customFormat="1" ht="13.5" customHeight="1">
      <c r="A18" s="61" t="str">
        <f t="shared" si="1"/>
        <v>15.</v>
      </c>
      <c r="B18" s="68"/>
      <c r="C18" s="31" t="s">
        <v>145</v>
      </c>
      <c r="D18" s="32">
        <v>90</v>
      </c>
      <c r="E18" s="31" t="s">
        <v>147</v>
      </c>
      <c r="F18" s="47">
        <v>8.86</v>
      </c>
      <c r="G18" s="70">
        <f>IF(F18&gt;0,(INT(POWER(13-F18,1.81)*46.0849)),"")</f>
        <v>603</v>
      </c>
    </row>
    <row r="19" spans="1:7" s="31" customFormat="1" ht="13.5" customHeight="1">
      <c r="A19" s="61" t="str">
        <f t="shared" si="1"/>
        <v>16.</v>
      </c>
      <c r="B19" s="68">
        <v>102</v>
      </c>
      <c r="C19" s="31" t="s">
        <v>149</v>
      </c>
      <c r="D19" s="32">
        <v>92</v>
      </c>
      <c r="E19" s="2" t="s">
        <v>151</v>
      </c>
      <c r="F19" s="47">
        <v>8.87</v>
      </c>
      <c r="G19" s="70">
        <f>IF(F19&gt;0,(INT(POWER(13-F19,1.81)*46.0849)),"")</f>
        <v>600</v>
      </c>
    </row>
    <row r="20" spans="1:7" s="31" customFormat="1" ht="13.5" customHeight="1">
      <c r="A20" s="61" t="str">
        <f t="shared" si="1"/>
        <v>17.</v>
      </c>
      <c r="B20" s="68"/>
      <c r="C20" s="31" t="s">
        <v>187</v>
      </c>
      <c r="D20" s="32">
        <v>89</v>
      </c>
      <c r="E20" s="31" t="s">
        <v>188</v>
      </c>
      <c r="F20" s="47">
        <v>8.99</v>
      </c>
      <c r="G20" s="70">
        <f>IF(F20&gt;0,(INT(POWER(13-F20,1.81)*46.0849)),"")</f>
        <v>569</v>
      </c>
    </row>
    <row r="21" spans="1:7" s="31" customFormat="1" ht="13.5" customHeight="1">
      <c r="A21" s="61" t="str">
        <f t="shared" si="1"/>
        <v>18.</v>
      </c>
      <c r="B21" s="68">
        <v>127</v>
      </c>
      <c r="C21" s="31" t="s">
        <v>234</v>
      </c>
      <c r="D21" s="32">
        <v>92</v>
      </c>
      <c r="E21" s="31" t="s">
        <v>231</v>
      </c>
      <c r="F21" s="47">
        <v>9.08</v>
      </c>
      <c r="G21" s="70">
        <f>IF(F21&gt;0,(INT(POWER(13-F21,1.81)*46.0849)),"")</f>
        <v>546</v>
      </c>
    </row>
    <row r="22" spans="1:7" s="31" customFormat="1" ht="13.5" customHeight="1">
      <c r="A22" s="61" t="str">
        <f t="shared" si="1"/>
        <v>19.</v>
      </c>
      <c r="B22" s="68">
        <v>150</v>
      </c>
      <c r="C22" s="31" t="s">
        <v>205</v>
      </c>
      <c r="D22" s="32">
        <v>90</v>
      </c>
      <c r="E22" s="2" t="s">
        <v>163</v>
      </c>
      <c r="F22" s="47">
        <v>9.12</v>
      </c>
      <c r="G22" s="70">
        <f>IF(F22&gt;0,(INT(POWER(13-F22,1.81)*46.0849)),"")</f>
        <v>536</v>
      </c>
    </row>
    <row r="23" spans="1:7" s="31" customFormat="1" ht="13.5" customHeight="1">
      <c r="A23" s="61" t="str">
        <f t="shared" si="1"/>
        <v>20.</v>
      </c>
      <c r="B23" s="68">
        <v>125</v>
      </c>
      <c r="C23" s="31" t="s">
        <v>143</v>
      </c>
      <c r="D23" s="32">
        <v>91</v>
      </c>
      <c r="E23" s="31" t="s">
        <v>140</v>
      </c>
      <c r="F23" s="47">
        <v>9.2</v>
      </c>
      <c r="G23" s="70">
        <f>IF(F23&gt;0,(INT(POWER(13-F23,1.81)*46.0849)),"")</f>
        <v>516</v>
      </c>
    </row>
    <row r="24" spans="1:7" s="31" customFormat="1" ht="13.5" customHeight="1">
      <c r="A24" s="61" t="str">
        <f t="shared" si="1"/>
        <v>21.</v>
      </c>
      <c r="B24" s="68">
        <v>181</v>
      </c>
      <c r="C24" s="31" t="s">
        <v>233</v>
      </c>
      <c r="D24" s="32">
        <v>91</v>
      </c>
      <c r="E24" s="31" t="s">
        <v>231</v>
      </c>
      <c r="F24" s="47">
        <v>9.46</v>
      </c>
      <c r="G24" s="70">
        <f>IF(F24&gt;0,(INT(POWER(13-F24,1.81)*46.0849)),"")</f>
        <v>454</v>
      </c>
    </row>
    <row r="25" spans="1:7" s="31" customFormat="1" ht="13.5" customHeight="1">
      <c r="A25" s="61">
        <f t="shared" si="1"/>
      </c>
      <c r="B25" s="68"/>
      <c r="D25" s="32"/>
      <c r="F25" s="47"/>
      <c r="G25" s="70">
        <f aca="true" t="shared" si="2" ref="G16:G51">IF(F25&gt;0,(INT(POWER(13-F25,1.81)*46.0849)),"")</f>
      </c>
    </row>
    <row r="26" spans="1:7" s="31" customFormat="1" ht="13.5" customHeight="1">
      <c r="A26" s="61">
        <f t="shared" si="1"/>
      </c>
      <c r="B26" s="68"/>
      <c r="D26" s="32"/>
      <c r="F26" s="47"/>
      <c r="G26" s="70">
        <f t="shared" si="2"/>
      </c>
    </row>
    <row r="27" spans="1:7" s="31" customFormat="1" ht="13.5" customHeight="1">
      <c r="A27" s="61">
        <f t="shared" si="1"/>
      </c>
      <c r="B27" s="68"/>
      <c r="D27" s="32"/>
      <c r="F27" s="47"/>
      <c r="G27" s="70">
        <f t="shared" si="2"/>
      </c>
    </row>
    <row r="28" spans="1:7" s="31" customFormat="1" ht="13.5" customHeight="1">
      <c r="A28" s="61">
        <f t="shared" si="1"/>
      </c>
      <c r="B28" s="68"/>
      <c r="D28" s="32"/>
      <c r="F28" s="47"/>
      <c r="G28" s="70">
        <f t="shared" si="2"/>
      </c>
    </row>
    <row r="29" spans="1:7" s="31" customFormat="1" ht="13.5" customHeight="1">
      <c r="A29" s="61">
        <f t="shared" si="1"/>
      </c>
      <c r="B29" s="68"/>
      <c r="D29" s="32"/>
      <c r="F29" s="47"/>
      <c r="G29" s="70">
        <f t="shared" si="2"/>
      </c>
    </row>
    <row r="30" spans="1:7" s="31" customFormat="1" ht="13.5" customHeight="1">
      <c r="A30" s="61">
        <f t="shared" si="1"/>
      </c>
      <c r="B30" s="68"/>
      <c r="D30" s="32"/>
      <c r="E30" s="2"/>
      <c r="F30" s="47"/>
      <c r="G30" s="70">
        <f t="shared" si="2"/>
      </c>
    </row>
    <row r="31" spans="1:7" s="31" customFormat="1" ht="13.5" customHeight="1">
      <c r="A31" s="61">
        <f t="shared" si="1"/>
      </c>
      <c r="B31" s="68"/>
      <c r="D31" s="32"/>
      <c r="F31" s="47"/>
      <c r="G31" s="70">
        <f t="shared" si="2"/>
      </c>
    </row>
    <row r="32" spans="1:7" s="31" customFormat="1" ht="13.5" customHeight="1">
      <c r="A32" s="61">
        <f t="shared" si="1"/>
      </c>
      <c r="B32" s="68"/>
      <c r="D32" s="32"/>
      <c r="F32" s="47"/>
      <c r="G32" s="70">
        <f t="shared" si="2"/>
      </c>
    </row>
    <row r="33" spans="1:7" s="31" customFormat="1" ht="13.5" customHeight="1">
      <c r="A33" s="61">
        <f t="shared" si="1"/>
      </c>
      <c r="B33" s="68"/>
      <c r="D33" s="32"/>
      <c r="F33" s="47"/>
      <c r="G33" s="70">
        <f t="shared" si="2"/>
      </c>
    </row>
    <row r="34" spans="1:7" s="31" customFormat="1" ht="13.5" customHeight="1">
      <c r="A34" s="62">
        <f t="shared" si="1"/>
      </c>
      <c r="B34" s="69"/>
      <c r="C34" s="33"/>
      <c r="D34" s="34"/>
      <c r="E34" s="33"/>
      <c r="F34" s="48"/>
      <c r="G34" s="70">
        <f t="shared" si="2"/>
      </c>
    </row>
    <row r="35" spans="1:7" s="31" customFormat="1" ht="13.5" customHeight="1">
      <c r="A35" s="61">
        <f aca="true" t="shared" si="3" ref="A35:A51">IF(F35&gt;0,(ROW()-3)&amp;".","")</f>
      </c>
      <c r="B35" s="68"/>
      <c r="D35" s="32"/>
      <c r="F35" s="47"/>
      <c r="G35" s="70">
        <f t="shared" si="2"/>
      </c>
    </row>
    <row r="36" spans="1:7" s="31" customFormat="1" ht="13.5" customHeight="1">
      <c r="A36" s="61">
        <f t="shared" si="3"/>
      </c>
      <c r="B36" s="68"/>
      <c r="D36" s="32"/>
      <c r="F36" s="47"/>
      <c r="G36" s="70">
        <f t="shared" si="2"/>
      </c>
    </row>
    <row r="37" spans="1:7" s="31" customFormat="1" ht="13.5" customHeight="1">
      <c r="A37" s="61">
        <f t="shared" si="3"/>
      </c>
      <c r="B37" s="68"/>
      <c r="D37" s="32"/>
      <c r="F37" s="47"/>
      <c r="G37" s="70">
        <f t="shared" si="2"/>
      </c>
    </row>
    <row r="38" spans="1:7" s="31" customFormat="1" ht="13.5" customHeight="1">
      <c r="A38" s="61">
        <f t="shared" si="3"/>
      </c>
      <c r="B38" s="68"/>
      <c r="D38" s="32"/>
      <c r="F38" s="47"/>
      <c r="G38" s="70">
        <f t="shared" si="2"/>
      </c>
    </row>
    <row r="39" spans="1:7" s="31" customFormat="1" ht="13.5" customHeight="1">
      <c r="A39" s="61">
        <f t="shared" si="3"/>
      </c>
      <c r="B39" s="68"/>
      <c r="D39" s="32"/>
      <c r="F39" s="47"/>
      <c r="G39" s="70">
        <f t="shared" si="2"/>
      </c>
    </row>
    <row r="40" spans="1:7" s="31" customFormat="1" ht="13.5" customHeight="1">
      <c r="A40" s="61">
        <f t="shared" si="3"/>
      </c>
      <c r="B40" s="68"/>
      <c r="D40" s="32"/>
      <c r="F40" s="47"/>
      <c r="G40" s="70">
        <f t="shared" si="2"/>
      </c>
    </row>
    <row r="41" spans="1:7" s="31" customFormat="1" ht="13.5" customHeight="1">
      <c r="A41" s="61">
        <f t="shared" si="3"/>
      </c>
      <c r="B41" s="68"/>
      <c r="D41" s="32"/>
      <c r="F41" s="47"/>
      <c r="G41" s="70">
        <f t="shared" si="2"/>
      </c>
    </row>
    <row r="42" spans="1:7" s="31" customFormat="1" ht="13.5" customHeight="1">
      <c r="A42" s="61">
        <f t="shared" si="3"/>
      </c>
      <c r="B42" s="68"/>
      <c r="D42" s="32"/>
      <c r="F42" s="47"/>
      <c r="G42" s="70">
        <f t="shared" si="2"/>
      </c>
    </row>
    <row r="43" spans="1:7" s="31" customFormat="1" ht="13.5" customHeight="1">
      <c r="A43" s="61">
        <f t="shared" si="3"/>
      </c>
      <c r="B43" s="68"/>
      <c r="D43" s="32"/>
      <c r="F43" s="47"/>
      <c r="G43" s="70">
        <f t="shared" si="2"/>
      </c>
    </row>
    <row r="44" spans="1:7" s="31" customFormat="1" ht="13.5" customHeight="1">
      <c r="A44" s="61">
        <f t="shared" si="3"/>
      </c>
      <c r="B44" s="68"/>
      <c r="D44" s="32"/>
      <c r="F44" s="47"/>
      <c r="G44" s="70">
        <f t="shared" si="2"/>
      </c>
    </row>
    <row r="45" spans="1:7" s="31" customFormat="1" ht="13.5" customHeight="1">
      <c r="A45" s="61">
        <f t="shared" si="3"/>
      </c>
      <c r="B45" s="68"/>
      <c r="D45" s="32"/>
      <c r="F45" s="47"/>
      <c r="G45" s="70">
        <f t="shared" si="2"/>
      </c>
    </row>
    <row r="46" spans="1:7" s="31" customFormat="1" ht="13.5" customHeight="1">
      <c r="A46" s="61">
        <f t="shared" si="3"/>
      </c>
      <c r="B46" s="68"/>
      <c r="D46" s="32"/>
      <c r="F46" s="47"/>
      <c r="G46" s="70">
        <f t="shared" si="2"/>
      </c>
    </row>
    <row r="47" spans="1:7" s="31" customFormat="1" ht="13.5" customHeight="1">
      <c r="A47" s="61">
        <f t="shared" si="3"/>
      </c>
      <c r="B47" s="68"/>
      <c r="D47" s="32"/>
      <c r="F47" s="47"/>
      <c r="G47" s="70">
        <f t="shared" si="2"/>
      </c>
    </row>
    <row r="48" spans="1:7" s="31" customFormat="1" ht="13.5" customHeight="1">
      <c r="A48" s="61">
        <f t="shared" si="3"/>
      </c>
      <c r="B48" s="68"/>
      <c r="D48" s="32"/>
      <c r="F48" s="47"/>
      <c r="G48" s="70">
        <f t="shared" si="2"/>
      </c>
    </row>
    <row r="49" spans="1:7" s="31" customFormat="1" ht="13.5" customHeight="1">
      <c r="A49" s="61">
        <f t="shared" si="3"/>
      </c>
      <c r="B49" s="68"/>
      <c r="D49" s="32"/>
      <c r="F49" s="47"/>
      <c r="G49" s="70">
        <f t="shared" si="2"/>
      </c>
    </row>
    <row r="50" spans="1:7" s="31" customFormat="1" ht="13.5" customHeight="1">
      <c r="A50" s="61">
        <f t="shared" si="3"/>
      </c>
      <c r="B50" s="68"/>
      <c r="D50" s="32"/>
      <c r="F50" s="47"/>
      <c r="G50" s="70">
        <f t="shared" si="2"/>
      </c>
    </row>
    <row r="51" spans="1:7" s="31" customFormat="1" ht="13.5" customHeight="1">
      <c r="A51" s="62" t="str">
        <f t="shared" si="3"/>
        <v>48.</v>
      </c>
      <c r="B51" s="69"/>
      <c r="C51" s="33"/>
      <c r="D51" s="34"/>
      <c r="E51" s="33"/>
      <c r="F51" s="48">
        <v>11</v>
      </c>
      <c r="G51" s="70">
        <f t="shared" si="2"/>
        <v>161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E33" sqref="E3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17" customWidth="1"/>
    <col min="5" max="5" width="26.375" style="0" customWidth="1"/>
    <col min="6" max="6" width="9.375" style="39" customWidth="1"/>
    <col min="7" max="7" width="9.125" style="17" customWidth="1"/>
  </cols>
  <sheetData>
    <row r="1" spans="5:6" ht="12.75">
      <c r="E1" s="41"/>
      <c r="F1" s="42"/>
    </row>
    <row r="2" spans="1:7" s="24" customFormat="1" ht="18" customHeight="1">
      <c r="A2" s="19"/>
      <c r="B2" s="19"/>
      <c r="C2" s="136" t="s">
        <v>26</v>
      </c>
      <c r="D2" s="29"/>
      <c r="E2" s="21"/>
      <c r="F2" s="37"/>
      <c r="G2" s="23" t="s">
        <v>30</v>
      </c>
    </row>
    <row r="3" spans="1:7" s="27" customFormat="1" ht="23.25" customHeight="1" thickBot="1">
      <c r="A3" s="25"/>
      <c r="B3" s="67" t="s">
        <v>44</v>
      </c>
      <c r="C3" s="25" t="s">
        <v>20</v>
      </c>
      <c r="D3" s="30" t="s">
        <v>24</v>
      </c>
      <c r="E3" s="25" t="s">
        <v>43</v>
      </c>
      <c r="F3" s="38" t="s">
        <v>21</v>
      </c>
      <c r="G3" s="26" t="s">
        <v>22</v>
      </c>
    </row>
    <row r="4" spans="1:12" s="27" customFormat="1" ht="13.5" customHeight="1">
      <c r="A4" s="61"/>
      <c r="B4" s="68">
        <v>142</v>
      </c>
      <c r="C4" s="31" t="s">
        <v>156</v>
      </c>
      <c r="D4" s="32">
        <v>94</v>
      </c>
      <c r="E4" s="2" t="s">
        <v>147</v>
      </c>
      <c r="F4" s="47">
        <v>29.54</v>
      </c>
      <c r="G4" s="70">
        <f aca="true" t="shared" si="0" ref="G4:G15">IF(F4&gt;0,(INT(POWER(42.5-F4,1.81)*4.99087)),"")</f>
        <v>515</v>
      </c>
      <c r="H4" s="106" t="s">
        <v>49</v>
      </c>
      <c r="I4" s="105"/>
      <c r="J4" s="105"/>
      <c r="K4" s="105"/>
      <c r="L4" s="105"/>
    </row>
    <row r="5" spans="1:12" s="27" customFormat="1" ht="13.5" customHeight="1">
      <c r="A5" s="61"/>
      <c r="B5" s="68">
        <v>141</v>
      </c>
      <c r="C5" s="31" t="s">
        <v>155</v>
      </c>
      <c r="D5" s="32">
        <v>90</v>
      </c>
      <c r="E5" s="2" t="s">
        <v>147</v>
      </c>
      <c r="F5" s="47">
        <v>30.27</v>
      </c>
      <c r="G5" s="70">
        <f t="shared" si="0"/>
        <v>463</v>
      </c>
      <c r="H5" s="105" t="s">
        <v>48</v>
      </c>
      <c r="I5" s="105"/>
      <c r="J5" s="105"/>
      <c r="K5" s="105"/>
      <c r="L5" s="105"/>
    </row>
    <row r="6" spans="1:12" s="27" customFormat="1" ht="13.5" customHeight="1">
      <c r="A6" s="61"/>
      <c r="B6" s="68">
        <v>140</v>
      </c>
      <c r="C6" s="31" t="s">
        <v>216</v>
      </c>
      <c r="D6" s="32">
        <v>91</v>
      </c>
      <c r="E6" s="2" t="s">
        <v>147</v>
      </c>
      <c r="F6" s="47">
        <v>30.58</v>
      </c>
      <c r="G6" s="70">
        <f t="shared" si="0"/>
        <v>442</v>
      </c>
      <c r="H6" s="40" t="s">
        <v>29</v>
      </c>
      <c r="I6" s="40"/>
      <c r="J6" s="40"/>
      <c r="K6" s="40"/>
      <c r="L6" s="104"/>
    </row>
    <row r="7" spans="1:12" s="27" customFormat="1" ht="13.5" customHeight="1">
      <c r="A7" s="61"/>
      <c r="B7" s="68"/>
      <c r="C7" s="31" t="s">
        <v>232</v>
      </c>
      <c r="D7" s="32">
        <v>90</v>
      </c>
      <c r="E7" s="31" t="s">
        <v>231</v>
      </c>
      <c r="F7" s="47">
        <v>27.21</v>
      </c>
      <c r="G7" s="70">
        <f t="shared" si="0"/>
        <v>694</v>
      </c>
      <c r="H7" s="107" t="s">
        <v>50</v>
      </c>
      <c r="I7" s="57"/>
      <c r="J7" s="57"/>
      <c r="K7" s="57"/>
      <c r="L7" s="104"/>
    </row>
    <row r="8" spans="1:12" s="27" customFormat="1" ht="13.5" customHeight="1">
      <c r="A8" s="61"/>
      <c r="B8" s="68"/>
      <c r="C8" s="31" t="s">
        <v>234</v>
      </c>
      <c r="D8" s="32">
        <v>92</v>
      </c>
      <c r="E8" s="31" t="s">
        <v>231</v>
      </c>
      <c r="F8" s="47">
        <v>30.62</v>
      </c>
      <c r="G8" s="70">
        <f t="shared" si="0"/>
        <v>440</v>
      </c>
      <c r="H8" s="107" t="s">
        <v>51</v>
      </c>
      <c r="I8" s="57"/>
      <c r="J8" s="57"/>
      <c r="K8" s="57"/>
      <c r="L8" s="104"/>
    </row>
    <row r="9" spans="1:12" s="27" customFormat="1" ht="13.5" customHeight="1">
      <c r="A9" s="61"/>
      <c r="B9" s="68"/>
      <c r="C9" s="31" t="s">
        <v>233</v>
      </c>
      <c r="D9" s="32">
        <v>91</v>
      </c>
      <c r="E9" s="31" t="s">
        <v>231</v>
      </c>
      <c r="F9" s="47"/>
      <c r="G9" s="70">
        <f t="shared" si="0"/>
      </c>
      <c r="H9" s="40" t="s">
        <v>25</v>
      </c>
      <c r="I9" s="40"/>
      <c r="J9" s="40"/>
      <c r="K9" s="40"/>
      <c r="L9" s="104"/>
    </row>
    <row r="10" spans="1:7" s="27" customFormat="1" ht="13.5" customHeight="1">
      <c r="A10" s="61"/>
      <c r="B10" s="68"/>
      <c r="C10" s="31" t="s">
        <v>220</v>
      </c>
      <c r="D10" s="32">
        <v>90</v>
      </c>
      <c r="E10" s="31" t="s">
        <v>219</v>
      </c>
      <c r="F10" s="47">
        <v>28.44</v>
      </c>
      <c r="G10" s="70">
        <f t="shared" si="0"/>
        <v>597</v>
      </c>
    </row>
    <row r="11" spans="1:7" s="27" customFormat="1" ht="13.5" customHeight="1">
      <c r="A11" s="61"/>
      <c r="B11" s="68"/>
      <c r="C11" s="31" t="s">
        <v>221</v>
      </c>
      <c r="D11" s="32">
        <v>92</v>
      </c>
      <c r="E11" s="31" t="s">
        <v>219</v>
      </c>
      <c r="F11" s="47">
        <v>29.96</v>
      </c>
      <c r="G11" s="70">
        <f t="shared" si="0"/>
        <v>485</v>
      </c>
    </row>
    <row r="12" spans="1:7" s="27" customFormat="1" ht="13.5" customHeight="1">
      <c r="A12" s="61"/>
      <c r="B12" s="68">
        <v>103</v>
      </c>
      <c r="C12" s="31" t="s">
        <v>123</v>
      </c>
      <c r="D12" s="32">
        <v>92</v>
      </c>
      <c r="E12" s="2" t="s">
        <v>154</v>
      </c>
      <c r="F12" s="47">
        <v>27.02</v>
      </c>
      <c r="G12" s="70">
        <f t="shared" si="0"/>
        <v>710</v>
      </c>
    </row>
    <row r="13" spans="1:7" s="27" customFormat="1" ht="13.5" customHeight="1">
      <c r="A13" s="61"/>
      <c r="B13" s="68">
        <v>102</v>
      </c>
      <c r="C13" s="31" t="s">
        <v>124</v>
      </c>
      <c r="D13" s="32">
        <v>91</v>
      </c>
      <c r="E13" s="2" t="s">
        <v>154</v>
      </c>
      <c r="F13" s="47">
        <v>27.3</v>
      </c>
      <c r="G13" s="70">
        <f t="shared" si="0"/>
        <v>687</v>
      </c>
    </row>
    <row r="14" spans="1:7" s="27" customFormat="1" ht="13.5" customHeight="1">
      <c r="A14" s="61" t="str">
        <f>IF(F14&gt;0,(ROW()-3)&amp;".","")</f>
        <v>11.</v>
      </c>
      <c r="B14" s="68">
        <v>104</v>
      </c>
      <c r="C14" s="31" t="s">
        <v>153</v>
      </c>
      <c r="D14" s="32">
        <v>92</v>
      </c>
      <c r="E14" s="2" t="s">
        <v>154</v>
      </c>
      <c r="F14" s="47">
        <v>29.27</v>
      </c>
      <c r="G14" s="70">
        <f t="shared" si="0"/>
        <v>534</v>
      </c>
    </row>
    <row r="15" spans="1:7" s="27" customFormat="1" ht="13.5" customHeight="1">
      <c r="A15" s="61" t="str">
        <f>IF(F15&gt;0,(ROW()-3)&amp;".","")</f>
        <v>12.</v>
      </c>
      <c r="B15" s="68">
        <v>113</v>
      </c>
      <c r="C15" s="31" t="s">
        <v>152</v>
      </c>
      <c r="D15" s="32">
        <v>93</v>
      </c>
      <c r="E15" s="31" t="s">
        <v>159</v>
      </c>
      <c r="F15" s="47">
        <v>27.79</v>
      </c>
      <c r="G15" s="70">
        <f t="shared" si="0"/>
        <v>647</v>
      </c>
    </row>
    <row r="16" spans="1:7" s="27" customFormat="1" ht="13.5" customHeight="1">
      <c r="A16" s="61" t="str">
        <f aca="true" t="shared" si="1" ref="A16:A34">IF(F16&gt;0,(ROW()-3)&amp;".","")</f>
        <v>13.</v>
      </c>
      <c r="B16" s="68">
        <v>116</v>
      </c>
      <c r="C16" s="31" t="s">
        <v>158</v>
      </c>
      <c r="D16" s="32">
        <v>92</v>
      </c>
      <c r="E16" s="31" t="s">
        <v>159</v>
      </c>
      <c r="F16" s="47">
        <v>30.79</v>
      </c>
      <c r="G16" s="70">
        <f aca="true" t="shared" si="2" ref="G16:G51">IF(F16&gt;0,(INT(POWER(42.5-F16,1.81)*4.99087)),"")</f>
        <v>428</v>
      </c>
    </row>
    <row r="17" spans="1:7" s="27" customFormat="1" ht="13.5" customHeight="1">
      <c r="A17" s="61" t="str">
        <f t="shared" si="1"/>
        <v>14.</v>
      </c>
      <c r="B17" s="68">
        <v>122</v>
      </c>
      <c r="C17" s="31" t="s">
        <v>176</v>
      </c>
      <c r="D17" s="32">
        <v>92</v>
      </c>
      <c r="E17" s="31" t="s">
        <v>159</v>
      </c>
      <c r="F17" s="47">
        <v>30.85</v>
      </c>
      <c r="G17" s="70">
        <f t="shared" si="2"/>
        <v>424</v>
      </c>
    </row>
    <row r="18" spans="1:7" s="27" customFormat="1" ht="13.5" customHeight="1">
      <c r="A18" s="61" t="str">
        <f t="shared" si="1"/>
        <v>15.</v>
      </c>
      <c r="B18" s="68">
        <v>181</v>
      </c>
      <c r="C18" s="31" t="s">
        <v>190</v>
      </c>
      <c r="D18" s="32">
        <v>93</v>
      </c>
      <c r="E18" s="31" t="s">
        <v>188</v>
      </c>
      <c r="F18" s="47">
        <v>29.86</v>
      </c>
      <c r="G18" s="70">
        <f t="shared" si="2"/>
        <v>492</v>
      </c>
    </row>
    <row r="19" spans="1:7" s="27" customFormat="1" ht="13.5" customHeight="1">
      <c r="A19" s="61" t="str">
        <f t="shared" si="1"/>
        <v>16.</v>
      </c>
      <c r="B19" s="68">
        <v>177</v>
      </c>
      <c r="C19" s="31" t="s">
        <v>192</v>
      </c>
      <c r="D19" s="32">
        <v>92</v>
      </c>
      <c r="E19" s="31" t="s">
        <v>188</v>
      </c>
      <c r="F19" s="47">
        <v>32.38</v>
      </c>
      <c r="G19" s="70">
        <f t="shared" si="2"/>
        <v>329</v>
      </c>
    </row>
    <row r="20" spans="1:7" s="27" customFormat="1" ht="13.5" customHeight="1">
      <c r="A20" s="61">
        <f t="shared" si="1"/>
      </c>
      <c r="B20" s="68">
        <v>176</v>
      </c>
      <c r="C20" s="31" t="s">
        <v>191</v>
      </c>
      <c r="D20" s="32">
        <v>90</v>
      </c>
      <c r="E20" s="31" t="s">
        <v>188</v>
      </c>
      <c r="F20" s="47"/>
      <c r="G20" s="70">
        <f t="shared" si="2"/>
      </c>
    </row>
    <row r="21" spans="1:7" s="27" customFormat="1" ht="13.5" customHeight="1">
      <c r="A21" s="61" t="str">
        <f t="shared" si="1"/>
        <v>18.</v>
      </c>
      <c r="B21" s="68">
        <v>125</v>
      </c>
      <c r="C21" s="31" t="s">
        <v>141</v>
      </c>
      <c r="D21" s="32">
        <v>90</v>
      </c>
      <c r="E21" s="31" t="s">
        <v>144</v>
      </c>
      <c r="F21" s="47">
        <v>25.43</v>
      </c>
      <c r="G21" s="70">
        <f t="shared" si="2"/>
        <v>848</v>
      </c>
    </row>
    <row r="22" spans="1:7" s="27" customFormat="1" ht="13.5" customHeight="1">
      <c r="A22" s="61" t="str">
        <f t="shared" si="1"/>
        <v>19.</v>
      </c>
      <c r="B22" s="68">
        <v>129</v>
      </c>
      <c r="C22" s="31" t="s">
        <v>206</v>
      </c>
      <c r="D22" s="32">
        <v>91</v>
      </c>
      <c r="E22" s="31" t="s">
        <v>144</v>
      </c>
      <c r="F22" s="47">
        <v>32.57</v>
      </c>
      <c r="G22" s="70">
        <f t="shared" si="2"/>
        <v>318</v>
      </c>
    </row>
    <row r="23" spans="1:7" s="27" customFormat="1" ht="13.5" customHeight="1">
      <c r="A23" s="61" t="str">
        <f t="shared" si="1"/>
        <v>20.</v>
      </c>
      <c r="B23" s="68">
        <v>149</v>
      </c>
      <c r="C23" s="31" t="s">
        <v>148</v>
      </c>
      <c r="D23" s="32">
        <v>92</v>
      </c>
      <c r="E23" s="31" t="s">
        <v>157</v>
      </c>
      <c r="F23" s="47">
        <v>28.59</v>
      </c>
      <c r="G23" s="70">
        <f t="shared" si="2"/>
        <v>585</v>
      </c>
    </row>
    <row r="24" spans="1:7" s="27" customFormat="1" ht="13.5" customHeight="1">
      <c r="A24" s="61" t="str">
        <f t="shared" si="1"/>
        <v>21.</v>
      </c>
      <c r="B24" s="68">
        <v>150</v>
      </c>
      <c r="C24" s="31" t="s">
        <v>149</v>
      </c>
      <c r="D24" s="32">
        <v>92</v>
      </c>
      <c r="E24" s="31" t="s">
        <v>157</v>
      </c>
      <c r="F24" s="47">
        <v>30.64</v>
      </c>
      <c r="G24" s="70">
        <f t="shared" si="2"/>
        <v>438</v>
      </c>
    </row>
    <row r="25" spans="1:7" s="27" customFormat="1" ht="13.5" customHeight="1">
      <c r="A25" s="61">
        <f t="shared" si="1"/>
      </c>
      <c r="B25" s="68">
        <v>151</v>
      </c>
      <c r="C25" s="130" t="s">
        <v>150</v>
      </c>
      <c r="D25" s="131">
        <v>93</v>
      </c>
      <c r="E25" s="31" t="s">
        <v>157</v>
      </c>
      <c r="F25" s="47"/>
      <c r="G25" s="70">
        <f t="shared" si="2"/>
      </c>
    </row>
    <row r="26" spans="1:7" s="27" customFormat="1" ht="13.5" customHeight="1">
      <c r="A26" s="61">
        <f t="shared" si="1"/>
      </c>
      <c r="B26" s="68"/>
      <c r="C26" s="31"/>
      <c r="D26" s="32"/>
      <c r="E26" s="31"/>
      <c r="F26" s="47"/>
      <c r="G26" s="70">
        <f t="shared" si="2"/>
      </c>
    </row>
    <row r="27" spans="1:7" s="27" customFormat="1" ht="13.5" customHeight="1">
      <c r="A27" s="61">
        <f t="shared" si="1"/>
      </c>
      <c r="B27" s="68"/>
      <c r="C27" s="31"/>
      <c r="D27" s="32"/>
      <c r="E27" s="31"/>
      <c r="F27" s="47"/>
      <c r="G27" s="70">
        <f t="shared" si="2"/>
      </c>
    </row>
    <row r="28" spans="1:7" s="27" customFormat="1" ht="13.5" customHeight="1">
      <c r="A28" s="61">
        <f t="shared" si="1"/>
      </c>
      <c r="B28" s="68"/>
      <c r="C28" s="31"/>
      <c r="D28" s="32"/>
      <c r="E28" s="31"/>
      <c r="F28" s="47"/>
      <c r="G28" s="70">
        <f t="shared" si="2"/>
      </c>
    </row>
    <row r="29" spans="1:7" s="27" customFormat="1" ht="13.5" customHeight="1">
      <c r="A29" s="61">
        <f t="shared" si="1"/>
      </c>
      <c r="B29" s="68"/>
      <c r="C29" s="31"/>
      <c r="D29" s="32"/>
      <c r="E29" s="31"/>
      <c r="F29" s="47"/>
      <c r="G29" s="70">
        <f t="shared" si="2"/>
      </c>
    </row>
    <row r="30" spans="1:7" s="27" customFormat="1" ht="13.5" customHeight="1">
      <c r="A30" s="61">
        <f t="shared" si="1"/>
      </c>
      <c r="B30" s="68"/>
      <c r="C30" s="31"/>
      <c r="D30" s="32"/>
      <c r="E30" s="31"/>
      <c r="F30" s="47"/>
      <c r="G30" s="70">
        <f t="shared" si="2"/>
      </c>
    </row>
    <row r="31" spans="1:7" s="27" customFormat="1" ht="13.5" customHeight="1">
      <c r="A31" s="61">
        <f t="shared" si="1"/>
      </c>
      <c r="B31" s="68"/>
      <c r="C31" s="31"/>
      <c r="D31" s="32"/>
      <c r="E31" s="31"/>
      <c r="F31" s="47"/>
      <c r="G31" s="70">
        <f t="shared" si="2"/>
      </c>
    </row>
    <row r="32" spans="1:7" s="27" customFormat="1" ht="13.5" customHeight="1">
      <c r="A32" s="61">
        <f t="shared" si="1"/>
      </c>
      <c r="B32" s="68"/>
      <c r="C32" s="31"/>
      <c r="D32" s="32"/>
      <c r="E32" s="31"/>
      <c r="F32" s="47"/>
      <c r="G32" s="70">
        <f t="shared" si="2"/>
      </c>
    </row>
    <row r="33" spans="1:7" s="27" customFormat="1" ht="13.5" customHeight="1">
      <c r="A33" s="61">
        <f t="shared" si="1"/>
      </c>
      <c r="B33" s="68"/>
      <c r="C33" s="31"/>
      <c r="D33" s="32"/>
      <c r="E33" s="31"/>
      <c r="F33" s="47"/>
      <c r="G33" s="70">
        <f t="shared" si="2"/>
      </c>
    </row>
    <row r="34" spans="1:7" s="27" customFormat="1" ht="13.5" customHeight="1">
      <c r="A34" s="62">
        <f t="shared" si="1"/>
      </c>
      <c r="B34" s="69"/>
      <c r="C34" s="33"/>
      <c r="D34" s="34"/>
      <c r="E34" s="33"/>
      <c r="F34" s="48"/>
      <c r="G34" s="70">
        <f t="shared" si="2"/>
      </c>
    </row>
    <row r="35" spans="1:7" s="27" customFormat="1" ht="13.5" customHeight="1">
      <c r="A35" s="61">
        <f aca="true" t="shared" si="3" ref="A35:A49">IF(F35&gt;0,(ROW()-3)&amp;".","")</f>
      </c>
      <c r="B35" s="68"/>
      <c r="C35" s="31"/>
      <c r="D35" s="32"/>
      <c r="E35" s="31"/>
      <c r="F35" s="47"/>
      <c r="G35" s="70">
        <f t="shared" si="2"/>
      </c>
    </row>
    <row r="36" spans="1:7" s="27" customFormat="1" ht="13.5" customHeight="1">
      <c r="A36" s="61">
        <f t="shared" si="3"/>
      </c>
      <c r="B36" s="68"/>
      <c r="C36" s="31"/>
      <c r="D36" s="32"/>
      <c r="E36" s="31"/>
      <c r="F36" s="47"/>
      <c r="G36" s="70">
        <f t="shared" si="2"/>
      </c>
    </row>
    <row r="37" spans="1:7" s="27" customFormat="1" ht="13.5" customHeight="1">
      <c r="A37" s="61">
        <f t="shared" si="3"/>
      </c>
      <c r="B37" s="68"/>
      <c r="C37" s="31"/>
      <c r="D37" s="32"/>
      <c r="E37" s="31"/>
      <c r="F37" s="47"/>
      <c r="G37" s="70">
        <f t="shared" si="2"/>
      </c>
    </row>
    <row r="38" spans="1:7" s="27" customFormat="1" ht="13.5" customHeight="1">
      <c r="A38" s="61">
        <f t="shared" si="3"/>
      </c>
      <c r="B38" s="68"/>
      <c r="C38" s="31"/>
      <c r="D38" s="32"/>
      <c r="E38" s="31"/>
      <c r="F38" s="47"/>
      <c r="G38" s="70">
        <f t="shared" si="2"/>
      </c>
    </row>
    <row r="39" spans="1:7" s="27" customFormat="1" ht="13.5" customHeight="1">
      <c r="A39" s="61">
        <f t="shared" si="3"/>
      </c>
      <c r="B39" s="68"/>
      <c r="C39" s="31"/>
      <c r="D39" s="32"/>
      <c r="E39" s="31"/>
      <c r="F39" s="47"/>
      <c r="G39" s="70">
        <f t="shared" si="2"/>
      </c>
    </row>
    <row r="40" spans="1:7" s="27" customFormat="1" ht="13.5" customHeight="1">
      <c r="A40" s="61">
        <f t="shared" si="3"/>
      </c>
      <c r="B40" s="68"/>
      <c r="C40" s="31"/>
      <c r="D40" s="32"/>
      <c r="E40" s="31"/>
      <c r="F40" s="47"/>
      <c r="G40" s="70">
        <f t="shared" si="2"/>
      </c>
    </row>
    <row r="41" spans="1:7" s="27" customFormat="1" ht="13.5" customHeight="1">
      <c r="A41" s="61">
        <f t="shared" si="3"/>
      </c>
      <c r="B41" s="68"/>
      <c r="C41" s="31"/>
      <c r="D41" s="32"/>
      <c r="E41" s="31"/>
      <c r="F41" s="47"/>
      <c r="G41" s="70">
        <f t="shared" si="2"/>
      </c>
    </row>
    <row r="42" spans="1:7" s="27" customFormat="1" ht="13.5" customHeight="1">
      <c r="A42" s="61">
        <f t="shared" si="3"/>
      </c>
      <c r="B42" s="68"/>
      <c r="C42" s="31"/>
      <c r="D42" s="32"/>
      <c r="E42" s="31"/>
      <c r="F42" s="47"/>
      <c r="G42" s="70">
        <f t="shared" si="2"/>
      </c>
    </row>
    <row r="43" spans="1:7" s="27" customFormat="1" ht="13.5" customHeight="1">
      <c r="A43" s="61">
        <f t="shared" si="3"/>
      </c>
      <c r="B43" s="68"/>
      <c r="C43" s="31"/>
      <c r="D43" s="32"/>
      <c r="E43" s="31"/>
      <c r="F43" s="47"/>
      <c r="G43" s="70">
        <f t="shared" si="2"/>
      </c>
    </row>
    <row r="44" spans="1:7" s="27" customFormat="1" ht="13.5" customHeight="1">
      <c r="A44" s="61">
        <f t="shared" si="3"/>
      </c>
      <c r="B44" s="68"/>
      <c r="C44" s="31"/>
      <c r="D44" s="32"/>
      <c r="E44" s="31"/>
      <c r="F44" s="47"/>
      <c r="G44" s="70">
        <f t="shared" si="2"/>
      </c>
    </row>
    <row r="45" spans="1:7" s="27" customFormat="1" ht="13.5" customHeight="1">
      <c r="A45" s="61">
        <f>IF(F45&gt;0,(ROW()-3)&amp;".","")</f>
      </c>
      <c r="B45" s="68"/>
      <c r="C45" s="31"/>
      <c r="D45" s="32"/>
      <c r="E45" s="31"/>
      <c r="F45" s="47"/>
      <c r="G45" s="70">
        <f t="shared" si="2"/>
      </c>
    </row>
    <row r="46" spans="1:7" s="27" customFormat="1" ht="13.5" customHeight="1">
      <c r="A46" s="61">
        <f>IF(F46&gt;0,(ROW()-3)&amp;".","")</f>
      </c>
      <c r="B46" s="68"/>
      <c r="C46" s="31"/>
      <c r="D46" s="32"/>
      <c r="E46" s="31"/>
      <c r="F46" s="47"/>
      <c r="G46" s="70">
        <f t="shared" si="2"/>
      </c>
    </row>
    <row r="47" spans="1:7" s="27" customFormat="1" ht="13.5" customHeight="1">
      <c r="A47" s="61">
        <f t="shared" si="3"/>
      </c>
      <c r="B47" s="68"/>
      <c r="C47" s="31"/>
      <c r="D47" s="32"/>
      <c r="E47" s="31"/>
      <c r="F47" s="47"/>
      <c r="G47" s="70">
        <f t="shared" si="2"/>
      </c>
    </row>
    <row r="48" spans="1:7" s="27" customFormat="1" ht="13.5" customHeight="1">
      <c r="A48" s="61">
        <f t="shared" si="3"/>
      </c>
      <c r="B48" s="68"/>
      <c r="C48" s="31"/>
      <c r="D48" s="32"/>
      <c r="E48" s="31"/>
      <c r="F48" s="47"/>
      <c r="G48" s="70">
        <f t="shared" si="2"/>
      </c>
    </row>
    <row r="49" spans="1:7" s="27" customFormat="1" ht="13.5" customHeight="1">
      <c r="A49" s="62">
        <f t="shared" si="3"/>
      </c>
      <c r="B49" s="69"/>
      <c r="C49" s="33"/>
      <c r="D49" s="34"/>
      <c r="E49" s="33"/>
      <c r="F49" s="48"/>
      <c r="G49" s="70">
        <f t="shared" si="2"/>
      </c>
    </row>
    <row r="50" spans="1:7" s="27" customFormat="1" ht="13.5" customHeight="1">
      <c r="A50" s="61">
        <f>IF(F50&gt;0,(ROW()-3)&amp;".","")</f>
      </c>
      <c r="B50" s="68"/>
      <c r="C50" s="31"/>
      <c r="D50" s="32"/>
      <c r="E50" s="31"/>
      <c r="F50" s="47"/>
      <c r="G50" s="70">
        <f t="shared" si="2"/>
      </c>
    </row>
    <row r="51" spans="1:7" s="27" customFormat="1" ht="13.5" customHeight="1" thickBot="1">
      <c r="A51" s="63" t="str">
        <f>IF(F51&gt;0,(ROW()-3)&amp;".","")</f>
        <v>48.</v>
      </c>
      <c r="B51" s="71"/>
      <c r="C51" s="35"/>
      <c r="D51" s="36"/>
      <c r="E51" s="35"/>
      <c r="F51" s="49">
        <v>32.4</v>
      </c>
      <c r="G51" s="70">
        <f t="shared" si="2"/>
        <v>328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workbookViewId="0" topLeftCell="A1">
      <selection activeCell="C7" sqref="C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17" customWidth="1"/>
    <col min="5" max="5" width="26.375" style="0" customWidth="1"/>
    <col min="6" max="6" width="3.25390625" style="17" customWidth="1"/>
    <col min="7" max="7" width="1.00390625" style="17" customWidth="1"/>
    <col min="8" max="8" width="6.625" style="52" customWidth="1"/>
    <col min="9" max="9" width="9.625" style="17" customWidth="1"/>
  </cols>
  <sheetData>
    <row r="1" spans="5:6" ht="12.75">
      <c r="E1" s="41"/>
      <c r="F1" s="43"/>
    </row>
    <row r="2" spans="1:9" s="24" customFormat="1" ht="21.75" customHeight="1">
      <c r="A2" s="19"/>
      <c r="B2" s="19"/>
      <c r="C2" s="136" t="s">
        <v>26</v>
      </c>
      <c r="D2" s="29"/>
      <c r="E2" s="21"/>
      <c r="F2" s="22"/>
      <c r="G2" s="22"/>
      <c r="H2" s="50"/>
      <c r="I2" s="23" t="s">
        <v>33</v>
      </c>
    </row>
    <row r="3" spans="1:9" s="27" customFormat="1" ht="23.25" customHeight="1" thickBot="1">
      <c r="A3" s="25"/>
      <c r="B3" s="67" t="s">
        <v>44</v>
      </c>
      <c r="C3" s="25" t="s">
        <v>20</v>
      </c>
      <c r="D3" s="30" t="s">
        <v>24</v>
      </c>
      <c r="E3" s="25" t="s">
        <v>43</v>
      </c>
      <c r="F3" s="28"/>
      <c r="G3" s="26" t="s">
        <v>21</v>
      </c>
      <c r="H3" s="51"/>
      <c r="I3" s="26" t="s">
        <v>22</v>
      </c>
    </row>
    <row r="4" spans="1:14" s="31" customFormat="1" ht="13.5" customHeight="1">
      <c r="A4" s="61"/>
      <c r="B4" s="68">
        <v>128</v>
      </c>
      <c r="C4" s="31" t="s">
        <v>162</v>
      </c>
      <c r="D4" s="32">
        <v>91</v>
      </c>
      <c r="E4" s="31" t="s">
        <v>163</v>
      </c>
      <c r="F4" s="32">
        <v>2</v>
      </c>
      <c r="G4" s="58" t="str">
        <f>IF(H11=0,"",":")</f>
        <v>:</v>
      </c>
      <c r="H4" s="100">
        <v>19.62</v>
      </c>
      <c r="I4" s="70">
        <f>IF(H4&lt;&gt;"",(INT(POWER(254-(60*F4+H4),1.88)*0.11193)),"")</f>
        <v>829</v>
      </c>
      <c r="J4" s="107" t="s">
        <v>50</v>
      </c>
      <c r="K4" s="107"/>
      <c r="L4" s="107"/>
      <c r="M4" s="107"/>
      <c r="N4" s="104"/>
    </row>
    <row r="5" spans="1:14" s="31" customFormat="1" ht="13.5" customHeight="1">
      <c r="A5" s="61"/>
      <c r="B5" s="68">
        <v>104</v>
      </c>
      <c r="C5" s="31" t="s">
        <v>153</v>
      </c>
      <c r="D5" s="32">
        <v>92</v>
      </c>
      <c r="E5" s="2" t="s">
        <v>154</v>
      </c>
      <c r="F5" s="32">
        <v>2</v>
      </c>
      <c r="G5" s="58" t="str">
        <f>IF(H12=0,"",":")</f>
        <v>:</v>
      </c>
      <c r="H5" s="100">
        <v>26.6</v>
      </c>
      <c r="I5" s="70">
        <f>IF(H5&lt;&gt;"",(INT(POWER(254-(60*F5+H5),1.88)*0.11193)),"")</f>
        <v>736</v>
      </c>
      <c r="J5" s="107" t="s">
        <v>51</v>
      </c>
      <c r="K5" s="107"/>
      <c r="L5" s="107"/>
      <c r="M5" s="107"/>
      <c r="N5" s="104"/>
    </row>
    <row r="6" spans="1:14" s="31" customFormat="1" ht="13.5" customHeight="1">
      <c r="A6" s="61"/>
      <c r="B6" s="68">
        <v>105</v>
      </c>
      <c r="C6" s="31" t="s">
        <v>160</v>
      </c>
      <c r="D6" s="32">
        <v>90</v>
      </c>
      <c r="E6" s="2" t="s">
        <v>154</v>
      </c>
      <c r="F6" s="32">
        <v>2</v>
      </c>
      <c r="G6" s="58" t="str">
        <f>IF(H13=0,"",":")</f>
        <v>:</v>
      </c>
      <c r="H6" s="100">
        <v>26.86</v>
      </c>
      <c r="I6" s="70">
        <f>IF(H6&lt;&gt;"",(INT(POWER(254-(60*F6+H6),1.88)*0.11193)),"")</f>
        <v>733</v>
      </c>
      <c r="J6" s="40" t="s">
        <v>25</v>
      </c>
      <c r="K6" s="40"/>
      <c r="L6" s="40"/>
      <c r="M6" s="40"/>
      <c r="N6" s="104"/>
    </row>
    <row r="7" spans="1:9" s="31" customFormat="1" ht="13.5" customHeight="1">
      <c r="A7" s="61" t="str">
        <f>IF(F7&gt;0,(ROW()-3)&amp;".","")</f>
        <v>4.</v>
      </c>
      <c r="B7" s="68">
        <v>176</v>
      </c>
      <c r="C7" s="31" t="s">
        <v>194</v>
      </c>
      <c r="D7" s="32">
        <v>90</v>
      </c>
      <c r="E7" s="31" t="s">
        <v>188</v>
      </c>
      <c r="F7" s="32">
        <v>2</v>
      </c>
      <c r="G7" s="58" t="str">
        <f>IF(H7=0,"",":")</f>
        <v>:</v>
      </c>
      <c r="H7" s="100">
        <v>28.61</v>
      </c>
      <c r="I7" s="70">
        <f>IF(H7&lt;&gt;"",(INT(POWER(254-(60*F7+H7),1.88)*0.11193)),"")</f>
        <v>710</v>
      </c>
    </row>
    <row r="8" spans="1:9" s="31" customFormat="1" ht="13.5" customHeight="1">
      <c r="A8" s="61" t="str">
        <f>IF(F8&gt;0,(ROW()-3)&amp;".","")</f>
        <v>5.</v>
      </c>
      <c r="B8" s="68">
        <v>118</v>
      </c>
      <c r="C8" s="31" t="s">
        <v>168</v>
      </c>
      <c r="D8" s="32">
        <v>93</v>
      </c>
      <c r="E8" s="31" t="s">
        <v>159</v>
      </c>
      <c r="F8" s="32">
        <v>2</v>
      </c>
      <c r="G8" s="58" t="str">
        <f>IF(H8=0,"",":")</f>
        <v>:</v>
      </c>
      <c r="H8" s="100">
        <v>32.26</v>
      </c>
      <c r="I8" s="70">
        <f>IF(H8&lt;&gt;"",(INT(POWER(254-(60*F8+H8),1.88)*0.11193)),"")</f>
        <v>665</v>
      </c>
    </row>
    <row r="9" spans="1:9" s="31" customFormat="1" ht="13.5" customHeight="1">
      <c r="A9" s="61" t="str">
        <f aca="true" t="shared" si="0" ref="A9:A21">IF(F9&gt;0,(ROW()-3)&amp;".","")</f>
        <v>6.</v>
      </c>
      <c r="B9" s="68"/>
      <c r="C9" s="31" t="s">
        <v>161</v>
      </c>
      <c r="D9" s="32">
        <v>91</v>
      </c>
      <c r="E9" s="2" t="s">
        <v>154</v>
      </c>
      <c r="F9" s="32">
        <v>2</v>
      </c>
      <c r="G9" s="58" t="str">
        <f>IF(H16=0,"",":")</f>
        <v>:</v>
      </c>
      <c r="H9" s="100">
        <v>35.02</v>
      </c>
      <c r="I9" s="70">
        <f>IF(H9&lt;&gt;"",(INT(POWER(254-(60*F9+H9),1.88)*0.11193)),"")</f>
        <v>631</v>
      </c>
    </row>
    <row r="10" spans="1:9" s="31" customFormat="1" ht="13.5" customHeight="1">
      <c r="A10" s="61" t="str">
        <f t="shared" si="0"/>
        <v>7.</v>
      </c>
      <c r="B10" s="68"/>
      <c r="C10" s="31" t="s">
        <v>223</v>
      </c>
      <c r="D10" s="32">
        <v>93</v>
      </c>
      <c r="E10" s="31" t="s">
        <v>219</v>
      </c>
      <c r="F10" s="32">
        <v>2</v>
      </c>
      <c r="G10" s="58" t="str">
        <f>IF(H10=0,"",":")</f>
        <v>:</v>
      </c>
      <c r="H10" s="100">
        <v>35.6</v>
      </c>
      <c r="I10" s="70">
        <f>IF(H10&lt;&gt;"",(INT(POWER(254-(60*F10+H10),1.88)*0.11193)),"")</f>
        <v>624</v>
      </c>
    </row>
    <row r="11" spans="1:9" s="31" customFormat="1" ht="13.5" customHeight="1">
      <c r="A11" s="61" t="str">
        <f t="shared" si="0"/>
        <v>8.</v>
      </c>
      <c r="B11" s="68">
        <v>179</v>
      </c>
      <c r="C11" s="31" t="s">
        <v>193</v>
      </c>
      <c r="D11" s="32">
        <v>93</v>
      </c>
      <c r="E11" s="31" t="s">
        <v>188</v>
      </c>
      <c r="F11" s="32">
        <v>2</v>
      </c>
      <c r="G11" s="58" t="str">
        <f>IF(H11=0,"",":")</f>
        <v>:</v>
      </c>
      <c r="H11" s="100">
        <v>38.7</v>
      </c>
      <c r="I11" s="70">
        <f>IF(H11&lt;&gt;"",(INT(POWER(254-(60*F11+H11),1.88)*0.11193)),"")</f>
        <v>588</v>
      </c>
    </row>
    <row r="12" spans="1:9" s="31" customFormat="1" ht="13.5" customHeight="1">
      <c r="A12" s="61" t="str">
        <f t="shared" si="0"/>
        <v>9.</v>
      </c>
      <c r="B12" s="68"/>
      <c r="C12" s="31" t="s">
        <v>222</v>
      </c>
      <c r="D12" s="32">
        <v>92</v>
      </c>
      <c r="E12" s="31" t="s">
        <v>219</v>
      </c>
      <c r="F12" s="32">
        <v>2</v>
      </c>
      <c r="G12" s="58" t="e">
        <f>IF(#REF!=0,"",":")</f>
        <v>#REF!</v>
      </c>
      <c r="H12" s="100">
        <v>43.28</v>
      </c>
      <c r="I12" s="70">
        <f>IF(H12&lt;&gt;"",(INT(POWER(254-(60*F12+H12),1.88)*0.11193)),"")</f>
        <v>536</v>
      </c>
    </row>
    <row r="13" spans="1:9" s="31" customFormat="1" ht="13.5" customHeight="1">
      <c r="A13" s="61" t="str">
        <f t="shared" si="0"/>
        <v>10.</v>
      </c>
      <c r="B13" s="68"/>
      <c r="C13" s="31" t="s">
        <v>235</v>
      </c>
      <c r="D13" s="32">
        <v>92</v>
      </c>
      <c r="E13" s="31" t="s">
        <v>231</v>
      </c>
      <c r="F13" s="32">
        <v>2</v>
      </c>
      <c r="G13" s="58" t="str">
        <f>IF(H13=0,"",":")</f>
        <v>:</v>
      </c>
      <c r="H13" s="100">
        <v>44.48</v>
      </c>
      <c r="I13" s="70">
        <f>IF(H13&lt;&gt;"",(INT(POWER(254-(60*F13+H13),1.88)*0.11193)),"")</f>
        <v>523</v>
      </c>
    </row>
    <row r="14" spans="1:9" s="31" customFormat="1" ht="13.5" customHeight="1">
      <c r="A14" s="61" t="str">
        <f t="shared" si="0"/>
        <v>11.</v>
      </c>
      <c r="B14" s="68">
        <v>153</v>
      </c>
      <c r="C14" s="31" t="s">
        <v>166</v>
      </c>
      <c r="D14" s="32">
        <v>92</v>
      </c>
      <c r="E14" s="31" t="s">
        <v>151</v>
      </c>
      <c r="F14" s="32">
        <v>2</v>
      </c>
      <c r="G14" s="58" t="str">
        <f>IF(H21=0,"",":")</f>
        <v>:</v>
      </c>
      <c r="H14" s="100">
        <v>46.08</v>
      </c>
      <c r="I14" s="70">
        <f>IF(H14&lt;&gt;"",(INT(POWER(254-(60*F14+H14),1.88)*0.11193)),"")</f>
        <v>505</v>
      </c>
    </row>
    <row r="15" spans="1:9" s="31" customFormat="1" ht="13.5" customHeight="1">
      <c r="A15" s="61" t="str">
        <f t="shared" si="0"/>
        <v>12.</v>
      </c>
      <c r="B15" s="68"/>
      <c r="C15" s="31" t="s">
        <v>158</v>
      </c>
      <c r="D15" s="32">
        <v>92</v>
      </c>
      <c r="E15" s="31" t="s">
        <v>159</v>
      </c>
      <c r="F15" s="32">
        <v>2</v>
      </c>
      <c r="G15" s="58" t="str">
        <f>IF(H15=0,"",":")</f>
        <v>:</v>
      </c>
      <c r="H15" s="100">
        <v>47.05</v>
      </c>
      <c r="I15" s="70">
        <f>IF(H15&lt;&gt;"",(INT(POWER(254-(60*F15+H15),1.88)*0.11193)),"")</f>
        <v>495</v>
      </c>
    </row>
    <row r="16" spans="1:9" s="31" customFormat="1" ht="13.5" customHeight="1">
      <c r="A16" s="61" t="str">
        <f t="shared" si="0"/>
        <v>13.</v>
      </c>
      <c r="B16" s="68">
        <v>145</v>
      </c>
      <c r="C16" s="31" t="s">
        <v>164</v>
      </c>
      <c r="D16" s="32">
        <v>93</v>
      </c>
      <c r="E16" s="2" t="s">
        <v>147</v>
      </c>
      <c r="F16" s="32">
        <v>2</v>
      </c>
      <c r="G16" s="58">
        <f>IF(H23=0,"",":")</f>
      </c>
      <c r="H16" s="100">
        <v>47.07</v>
      </c>
      <c r="I16" s="70">
        <f>IF(H16&lt;&gt;"",(INT(POWER(254-(60*F16+H16),1.88)*0.11193)),"")</f>
        <v>494</v>
      </c>
    </row>
    <row r="17" spans="1:9" s="31" customFormat="1" ht="13.5" customHeight="1">
      <c r="A17" s="61" t="str">
        <f t="shared" si="0"/>
        <v>14.</v>
      </c>
      <c r="B17" s="68"/>
      <c r="C17" s="31" t="s">
        <v>236</v>
      </c>
      <c r="D17" s="32">
        <v>90</v>
      </c>
      <c r="E17" s="31" t="s">
        <v>231</v>
      </c>
      <c r="F17" s="32">
        <v>2</v>
      </c>
      <c r="G17" s="58" t="str">
        <f>IF(H17=0,"",":")</f>
        <v>:</v>
      </c>
      <c r="H17" s="100">
        <v>48.05</v>
      </c>
      <c r="I17" s="70">
        <f>IF(H17&lt;&gt;"",(INT(POWER(254-(60*F17+H17),1.88)*0.11193)),"")</f>
        <v>484</v>
      </c>
    </row>
    <row r="18" spans="1:9" s="31" customFormat="1" ht="13.5" customHeight="1">
      <c r="A18" s="61" t="str">
        <f t="shared" si="0"/>
        <v>15.</v>
      </c>
      <c r="B18" s="68">
        <v>122</v>
      </c>
      <c r="C18" s="31" t="s">
        <v>208</v>
      </c>
      <c r="D18" s="32">
        <v>90</v>
      </c>
      <c r="E18" s="31" t="s">
        <v>159</v>
      </c>
      <c r="F18" s="32">
        <v>2</v>
      </c>
      <c r="G18" s="58" t="str">
        <f>IF(H18=0,"",":")</f>
        <v>:</v>
      </c>
      <c r="H18" s="100">
        <v>48.42</v>
      </c>
      <c r="I18" s="70">
        <f>IF(H18&lt;&gt;"",(INT(POWER(254-(60*F18+H18),1.88)*0.11193)),"")</f>
        <v>480</v>
      </c>
    </row>
    <row r="19" spans="1:9" s="31" customFormat="1" ht="13.5" customHeight="1">
      <c r="A19" s="61" t="str">
        <f t="shared" si="0"/>
        <v>16.</v>
      </c>
      <c r="B19" s="68">
        <v>152</v>
      </c>
      <c r="C19" s="31" t="s">
        <v>165</v>
      </c>
      <c r="D19" s="32">
        <v>93</v>
      </c>
      <c r="E19" s="31" t="s">
        <v>151</v>
      </c>
      <c r="F19" s="32">
        <v>2</v>
      </c>
      <c r="G19" s="58">
        <f>IF(H26=0,"",":")</f>
      </c>
      <c r="H19" s="100">
        <v>52.04</v>
      </c>
      <c r="I19" s="70">
        <f>IF(H19&lt;&gt;"",(INT(POWER(254-(60*F19+H19),1.88)*0.11193)),"")</f>
        <v>443</v>
      </c>
    </row>
    <row r="20" spans="1:9" s="31" customFormat="1" ht="13.5" customHeight="1">
      <c r="A20" s="61" t="str">
        <f t="shared" si="0"/>
        <v>17.</v>
      </c>
      <c r="B20" s="68"/>
      <c r="C20" s="31" t="s">
        <v>217</v>
      </c>
      <c r="D20" s="32">
        <v>92</v>
      </c>
      <c r="E20" s="2" t="s">
        <v>147</v>
      </c>
      <c r="F20" s="32">
        <v>2</v>
      </c>
      <c r="G20" s="58">
        <f>IF(H27=0,"",":")</f>
      </c>
      <c r="H20" s="100">
        <v>54.8</v>
      </c>
      <c r="I20" s="70">
        <f>IF(H20&lt;&gt;"",(INT(POWER(254-(60*F20+H20),1.88)*0.11193)),"")</f>
        <v>415</v>
      </c>
    </row>
    <row r="21" spans="1:9" s="31" customFormat="1" ht="13.5" customHeight="1">
      <c r="A21" s="61" t="str">
        <f t="shared" si="0"/>
        <v>18.</v>
      </c>
      <c r="B21" s="68">
        <v>154</v>
      </c>
      <c r="C21" s="31" t="s">
        <v>167</v>
      </c>
      <c r="D21" s="32">
        <v>93</v>
      </c>
      <c r="E21" s="31" t="s">
        <v>151</v>
      </c>
      <c r="F21" s="32">
        <v>2</v>
      </c>
      <c r="G21" s="58">
        <f>IF(H28=0,"",":")</f>
      </c>
      <c r="H21" s="31">
        <v>55.42</v>
      </c>
      <c r="I21" s="70">
        <f>IF(H21&lt;&gt;"",(INT(POWER(254-(60*F21+H21),1.88)*0.11193)),"")</f>
        <v>409</v>
      </c>
    </row>
    <row r="22" spans="1:9" s="31" customFormat="1" ht="13.5" customHeight="1">
      <c r="A22" s="61">
        <f aca="true" t="shared" si="1" ref="A11:A31">IF(F22&gt;0,(ROW()-3)&amp;".","")</f>
      </c>
      <c r="B22" s="68">
        <v>183</v>
      </c>
      <c r="C22" s="31" t="s">
        <v>195</v>
      </c>
      <c r="D22" s="32">
        <v>91</v>
      </c>
      <c r="E22" s="31" t="s">
        <v>188</v>
      </c>
      <c r="F22" s="32"/>
      <c r="G22" s="58">
        <f aca="true" t="shared" si="2" ref="G17:G31">IF(H22=0,"",":")</f>
      </c>
      <c r="H22" s="100"/>
      <c r="I22" s="70">
        <f aca="true" t="shared" si="3" ref="I11:I48">IF(H22&lt;&gt;"",(INT(POWER(254-(60*F22+H22),1.88)*0.11193)),"")</f>
      </c>
    </row>
    <row r="23" spans="1:9" s="31" customFormat="1" ht="13.5" customHeight="1">
      <c r="A23" s="61">
        <f t="shared" si="1"/>
      </c>
      <c r="B23" s="68"/>
      <c r="D23" s="32"/>
      <c r="F23" s="32"/>
      <c r="G23" s="58">
        <f t="shared" si="2"/>
      </c>
      <c r="H23" s="100"/>
      <c r="I23" s="70">
        <f t="shared" si="3"/>
      </c>
    </row>
    <row r="24" spans="1:9" s="31" customFormat="1" ht="13.5" customHeight="1">
      <c r="A24" s="61">
        <f t="shared" si="1"/>
      </c>
      <c r="B24" s="68"/>
      <c r="D24" s="32"/>
      <c r="F24" s="32"/>
      <c r="G24" s="58">
        <f t="shared" si="2"/>
      </c>
      <c r="H24" s="100"/>
      <c r="I24" s="70">
        <f t="shared" si="3"/>
      </c>
    </row>
    <row r="25" spans="1:9" s="31" customFormat="1" ht="13.5" customHeight="1">
      <c r="A25" s="61">
        <f t="shared" si="1"/>
      </c>
      <c r="B25" s="68"/>
      <c r="D25" s="32"/>
      <c r="F25" s="32"/>
      <c r="G25" s="58">
        <f t="shared" si="2"/>
      </c>
      <c r="H25" s="100"/>
      <c r="I25" s="70">
        <f t="shared" si="3"/>
      </c>
    </row>
    <row r="26" spans="1:9" s="31" customFormat="1" ht="13.5" customHeight="1">
      <c r="A26" s="61">
        <f t="shared" si="1"/>
      </c>
      <c r="B26" s="68"/>
      <c r="D26" s="32"/>
      <c r="F26" s="32"/>
      <c r="G26" s="58">
        <f t="shared" si="2"/>
      </c>
      <c r="H26" s="100"/>
      <c r="I26" s="70">
        <f t="shared" si="3"/>
      </c>
    </row>
    <row r="27" spans="1:9" s="31" customFormat="1" ht="13.5" customHeight="1">
      <c r="A27" s="61">
        <f t="shared" si="1"/>
      </c>
      <c r="B27" s="68"/>
      <c r="D27" s="32"/>
      <c r="F27" s="32"/>
      <c r="G27" s="58">
        <f t="shared" si="2"/>
      </c>
      <c r="H27" s="100"/>
      <c r="I27" s="70">
        <f t="shared" si="3"/>
      </c>
    </row>
    <row r="28" spans="1:9" s="31" customFormat="1" ht="13.5" customHeight="1">
      <c r="A28" s="61">
        <f t="shared" si="1"/>
      </c>
      <c r="B28" s="68"/>
      <c r="D28" s="32"/>
      <c r="F28" s="32"/>
      <c r="G28" s="58">
        <f t="shared" si="2"/>
      </c>
      <c r="H28" s="100"/>
      <c r="I28" s="70">
        <f t="shared" si="3"/>
      </c>
    </row>
    <row r="29" spans="1:9" s="31" customFormat="1" ht="13.5" customHeight="1">
      <c r="A29" s="61">
        <f t="shared" si="1"/>
      </c>
      <c r="B29" s="68"/>
      <c r="D29" s="32"/>
      <c r="F29" s="32"/>
      <c r="G29" s="58">
        <f t="shared" si="2"/>
      </c>
      <c r="H29" s="100"/>
      <c r="I29" s="70">
        <f t="shared" si="3"/>
      </c>
    </row>
    <row r="30" spans="1:9" s="31" customFormat="1" ht="13.5" customHeight="1">
      <c r="A30" s="61">
        <f t="shared" si="1"/>
      </c>
      <c r="B30" s="68"/>
      <c r="D30" s="32"/>
      <c r="F30" s="32"/>
      <c r="G30" s="58">
        <f t="shared" si="2"/>
      </c>
      <c r="H30" s="100"/>
      <c r="I30" s="70">
        <f t="shared" si="3"/>
      </c>
    </row>
    <row r="31" spans="1:9" s="31" customFormat="1" ht="13.5" customHeight="1">
      <c r="A31" s="62">
        <f t="shared" si="1"/>
      </c>
      <c r="B31" s="69"/>
      <c r="C31" s="33"/>
      <c r="D31" s="34"/>
      <c r="E31" s="33"/>
      <c r="F31" s="34"/>
      <c r="G31" s="59">
        <f t="shared" si="2"/>
      </c>
      <c r="H31" s="102"/>
      <c r="I31" s="70">
        <f t="shared" si="3"/>
      </c>
    </row>
    <row r="32" spans="1:9" s="31" customFormat="1" ht="13.5" customHeight="1">
      <c r="A32" s="61">
        <f aca="true" t="shared" si="4" ref="A32:A46">IF(F32&gt;0,(ROW()-3)&amp;".","")</f>
      </c>
      <c r="B32" s="68"/>
      <c r="D32" s="32"/>
      <c r="F32" s="32"/>
      <c r="G32" s="58">
        <f aca="true" t="shared" si="5" ref="G32:G46">IF(H32=0,"",":")</f>
      </c>
      <c r="H32" s="100"/>
      <c r="I32" s="70">
        <f t="shared" si="3"/>
      </c>
    </row>
    <row r="33" spans="1:9" s="31" customFormat="1" ht="13.5" customHeight="1">
      <c r="A33" s="61">
        <f t="shared" si="4"/>
      </c>
      <c r="B33" s="68"/>
      <c r="D33" s="32"/>
      <c r="F33" s="32"/>
      <c r="G33" s="58">
        <f t="shared" si="5"/>
      </c>
      <c r="H33" s="100"/>
      <c r="I33" s="70">
        <f t="shared" si="3"/>
      </c>
    </row>
    <row r="34" spans="1:9" s="31" customFormat="1" ht="13.5" customHeight="1">
      <c r="A34" s="61">
        <f t="shared" si="4"/>
      </c>
      <c r="B34" s="68"/>
      <c r="D34" s="32"/>
      <c r="F34" s="32"/>
      <c r="G34" s="58">
        <f t="shared" si="5"/>
      </c>
      <c r="H34" s="100"/>
      <c r="I34" s="70">
        <f t="shared" si="3"/>
      </c>
    </row>
    <row r="35" spans="1:9" s="31" customFormat="1" ht="13.5" customHeight="1">
      <c r="A35" s="61">
        <f t="shared" si="4"/>
      </c>
      <c r="B35" s="68"/>
      <c r="D35" s="32"/>
      <c r="F35" s="32"/>
      <c r="G35" s="58">
        <f t="shared" si="5"/>
      </c>
      <c r="H35" s="100"/>
      <c r="I35" s="70">
        <f t="shared" si="3"/>
      </c>
    </row>
    <row r="36" spans="1:9" s="31" customFormat="1" ht="13.5" customHeight="1">
      <c r="A36" s="61">
        <f t="shared" si="4"/>
      </c>
      <c r="B36" s="68"/>
      <c r="D36" s="32"/>
      <c r="F36" s="32"/>
      <c r="G36" s="58">
        <f t="shared" si="5"/>
      </c>
      <c r="H36" s="100"/>
      <c r="I36" s="70">
        <f t="shared" si="3"/>
      </c>
    </row>
    <row r="37" spans="1:9" s="31" customFormat="1" ht="13.5" customHeight="1">
      <c r="A37" s="61">
        <f t="shared" si="4"/>
      </c>
      <c r="B37" s="68"/>
      <c r="D37" s="32"/>
      <c r="F37" s="32"/>
      <c r="G37" s="58">
        <f t="shared" si="5"/>
      </c>
      <c r="H37" s="100"/>
      <c r="I37" s="70">
        <f t="shared" si="3"/>
      </c>
    </row>
    <row r="38" spans="1:9" s="31" customFormat="1" ht="13.5" customHeight="1">
      <c r="A38" s="61">
        <f t="shared" si="4"/>
      </c>
      <c r="B38" s="68"/>
      <c r="D38" s="32"/>
      <c r="F38" s="32"/>
      <c r="G38" s="58">
        <f t="shared" si="5"/>
      </c>
      <c r="H38" s="100"/>
      <c r="I38" s="70">
        <f t="shared" si="3"/>
      </c>
    </row>
    <row r="39" spans="1:9" s="31" customFormat="1" ht="13.5" customHeight="1">
      <c r="A39" s="61">
        <f t="shared" si="4"/>
      </c>
      <c r="B39" s="68"/>
      <c r="D39" s="32"/>
      <c r="F39" s="32"/>
      <c r="G39" s="58">
        <f t="shared" si="5"/>
      </c>
      <c r="H39" s="100"/>
      <c r="I39" s="70">
        <f t="shared" si="3"/>
      </c>
    </row>
    <row r="40" spans="1:9" s="31" customFormat="1" ht="13.5" customHeight="1">
      <c r="A40" s="61">
        <f t="shared" si="4"/>
      </c>
      <c r="B40" s="68"/>
      <c r="D40" s="32"/>
      <c r="F40" s="32"/>
      <c r="G40" s="58">
        <f t="shared" si="5"/>
      </c>
      <c r="H40" s="100"/>
      <c r="I40" s="70">
        <f t="shared" si="3"/>
      </c>
    </row>
    <row r="41" spans="1:9" s="31" customFormat="1" ht="13.5" customHeight="1">
      <c r="A41" s="61">
        <f t="shared" si="4"/>
      </c>
      <c r="B41" s="68"/>
      <c r="D41" s="32"/>
      <c r="F41" s="32"/>
      <c r="G41" s="58">
        <f t="shared" si="5"/>
      </c>
      <c r="H41" s="100"/>
      <c r="I41" s="70">
        <f t="shared" si="3"/>
      </c>
    </row>
    <row r="42" spans="1:9" s="31" customFormat="1" ht="13.5" customHeight="1">
      <c r="A42" s="61">
        <f t="shared" si="4"/>
      </c>
      <c r="B42" s="68"/>
      <c r="D42" s="32"/>
      <c r="F42" s="32"/>
      <c r="G42" s="58">
        <f t="shared" si="5"/>
      </c>
      <c r="H42" s="100"/>
      <c r="I42" s="70">
        <f t="shared" si="3"/>
      </c>
    </row>
    <row r="43" spans="1:9" s="31" customFormat="1" ht="13.5" customHeight="1">
      <c r="A43" s="61">
        <f t="shared" si="4"/>
      </c>
      <c r="B43" s="68"/>
      <c r="D43" s="32"/>
      <c r="F43" s="32"/>
      <c r="G43" s="58">
        <f t="shared" si="5"/>
      </c>
      <c r="H43" s="100"/>
      <c r="I43" s="70">
        <f t="shared" si="3"/>
      </c>
    </row>
    <row r="44" spans="1:9" s="31" customFormat="1" ht="13.5" customHeight="1">
      <c r="A44" s="61">
        <f t="shared" si="4"/>
      </c>
      <c r="B44" s="68"/>
      <c r="D44" s="32"/>
      <c r="F44" s="32"/>
      <c r="G44" s="58">
        <f t="shared" si="5"/>
      </c>
      <c r="H44" s="100"/>
      <c r="I44" s="70">
        <f t="shared" si="3"/>
      </c>
    </row>
    <row r="45" spans="1:9" s="31" customFormat="1" ht="13.5" customHeight="1">
      <c r="A45" s="61">
        <f t="shared" si="4"/>
      </c>
      <c r="B45" s="68"/>
      <c r="D45" s="32"/>
      <c r="F45" s="32"/>
      <c r="G45" s="58">
        <f t="shared" si="5"/>
      </c>
      <c r="H45" s="100"/>
      <c r="I45" s="70">
        <f t="shared" si="3"/>
      </c>
    </row>
    <row r="46" spans="1:9" s="31" customFormat="1" ht="13.5" customHeight="1">
      <c r="A46" s="62">
        <f t="shared" si="4"/>
      </c>
      <c r="B46" s="69"/>
      <c r="C46" s="33"/>
      <c r="D46" s="34"/>
      <c r="E46" s="33"/>
      <c r="F46" s="34"/>
      <c r="G46" s="59">
        <f t="shared" si="5"/>
      </c>
      <c r="H46" s="102"/>
      <c r="I46" s="70">
        <f t="shared" si="3"/>
      </c>
    </row>
    <row r="47" spans="1:9" s="31" customFormat="1" ht="13.5" customHeight="1">
      <c r="A47" s="61">
        <f>IF(F47&gt;0,(ROW()-3)&amp;".","")</f>
      </c>
      <c r="B47" s="68"/>
      <c r="D47" s="32"/>
      <c r="F47" s="32"/>
      <c r="G47" s="58">
        <f>IF(H47=0,"",":")</f>
      </c>
      <c r="H47" s="100"/>
      <c r="I47" s="70">
        <f t="shared" si="3"/>
      </c>
    </row>
    <row r="48" spans="1:9" s="31" customFormat="1" ht="13.5" customHeight="1" thickBot="1">
      <c r="A48" s="63" t="str">
        <f>IF(F48&gt;0,(ROW()-3)&amp;".","")</f>
        <v>45.</v>
      </c>
      <c r="B48" s="71"/>
      <c r="C48" s="35"/>
      <c r="D48" s="36"/>
      <c r="E48" s="35"/>
      <c r="F48" s="36">
        <v>3</v>
      </c>
      <c r="G48" s="60" t="str">
        <f>IF(H48=0,"",":")</f>
        <v>:</v>
      </c>
      <c r="H48" s="103">
        <v>55</v>
      </c>
      <c r="I48" s="70">
        <f t="shared" si="3"/>
        <v>28</v>
      </c>
    </row>
  </sheetData>
  <dataValidations count="3">
    <dataValidation allowBlank="1" showInputMessage="1" showErrorMessage="1" prompt="Buňka obsahuje vzorec, NEPŘEPSAT!" sqref="I4:I48"/>
    <dataValidation allowBlank="1" showInputMessage="1" showErrorMessage="1" prompt="Buňka obsahuje vzorec. Nevyplňovat!" sqref="A4:A48"/>
    <dataValidation type="whole" operator="lessThanOrEqual" allowBlank="1" showInputMessage="1" showErrorMessage="1" prompt="Dvojtečka se udělá sama, až napíšeš sekundy" sqref="G4:G48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tabSelected="1" workbookViewId="0" topLeftCell="A1">
      <selection activeCell="E26" sqref="E2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10.625" style="17" customWidth="1"/>
    <col min="7" max="7" width="10.00390625" style="17" customWidth="1"/>
  </cols>
  <sheetData>
    <row r="2" spans="2:7" s="24" customFormat="1" ht="29.25" customHeight="1">
      <c r="B2" s="19"/>
      <c r="C2" s="19" t="s">
        <v>26</v>
      </c>
      <c r="D2" s="29"/>
      <c r="E2" s="21"/>
      <c r="F2" s="22"/>
      <c r="G2" s="23" t="s">
        <v>32</v>
      </c>
    </row>
    <row r="3" spans="1:7" s="27" customFormat="1" ht="23.25" customHeight="1" thickBot="1">
      <c r="A3" s="25"/>
      <c r="B3" s="67" t="s">
        <v>44</v>
      </c>
      <c r="C3" s="25" t="s">
        <v>20</v>
      </c>
      <c r="D3" s="30" t="s">
        <v>24</v>
      </c>
      <c r="E3" s="25" t="s">
        <v>43</v>
      </c>
      <c r="F3" s="26" t="s">
        <v>21</v>
      </c>
      <c r="G3" s="26" t="s">
        <v>22</v>
      </c>
    </row>
    <row r="4" spans="1:12" s="27" customFormat="1" ht="13.5" customHeight="1">
      <c r="A4" s="61"/>
      <c r="B4" s="68">
        <v>114</v>
      </c>
      <c r="C4" s="31" t="s">
        <v>173</v>
      </c>
      <c r="D4" s="32">
        <v>93</v>
      </c>
      <c r="E4" s="31" t="s">
        <v>159</v>
      </c>
      <c r="F4" s="32">
        <v>156</v>
      </c>
      <c r="G4" s="70">
        <f>IF(F4&gt;0,(INT(POWER(F4-75,1.348)*1.84523)),"")</f>
        <v>689</v>
      </c>
      <c r="H4" s="105" t="s">
        <v>48</v>
      </c>
      <c r="I4" s="105"/>
      <c r="J4" s="105"/>
      <c r="K4" s="105"/>
      <c r="L4" s="105"/>
    </row>
    <row r="5" spans="1:12" s="27" customFormat="1" ht="13.5" customHeight="1">
      <c r="A5" s="61"/>
      <c r="B5" s="68">
        <v>101</v>
      </c>
      <c r="C5" s="31" t="s">
        <v>138</v>
      </c>
      <c r="D5" s="32">
        <v>93</v>
      </c>
      <c r="E5" s="2" t="s">
        <v>154</v>
      </c>
      <c r="F5" s="32">
        <v>152</v>
      </c>
      <c r="G5" s="70">
        <f>IF(F5&gt;0,(INT(POWER(F5-75,1.348)*1.84523)),"")</f>
        <v>644</v>
      </c>
      <c r="H5" s="40" t="s">
        <v>29</v>
      </c>
      <c r="I5" s="40"/>
      <c r="J5" s="40"/>
      <c r="K5" s="40"/>
      <c r="L5" s="104"/>
    </row>
    <row r="6" spans="1:12" s="27" customFormat="1" ht="13.5" customHeight="1">
      <c r="A6" s="61"/>
      <c r="B6" s="68">
        <v>106</v>
      </c>
      <c r="C6" s="31" t="s">
        <v>128</v>
      </c>
      <c r="D6" s="32">
        <v>91</v>
      </c>
      <c r="E6" s="2" t="s">
        <v>154</v>
      </c>
      <c r="F6" s="32">
        <v>152</v>
      </c>
      <c r="G6" s="70">
        <f>IF(F6&gt;0,(INT(POWER(F6-75,1.348)*1.84523)),"")</f>
        <v>644</v>
      </c>
      <c r="H6" s="107" t="s">
        <v>50</v>
      </c>
      <c r="I6" s="57"/>
      <c r="J6" s="57"/>
      <c r="K6" s="57"/>
      <c r="L6" s="104"/>
    </row>
    <row r="7" spans="1:12" s="27" customFormat="1" ht="13.5" customHeight="1">
      <c r="A7" s="61"/>
      <c r="B7" s="68"/>
      <c r="C7" s="31" t="s">
        <v>171</v>
      </c>
      <c r="D7" s="32">
        <v>93</v>
      </c>
      <c r="E7" s="31" t="s">
        <v>157</v>
      </c>
      <c r="F7" s="32">
        <v>144</v>
      </c>
      <c r="G7" s="70">
        <f>IF(F7&gt;0,(INT(POWER(F7-75,1.348)*1.84523)),"")</f>
        <v>555</v>
      </c>
      <c r="H7" s="107" t="s">
        <v>51</v>
      </c>
      <c r="I7" s="57"/>
      <c r="J7" s="57"/>
      <c r="K7" s="57"/>
      <c r="L7" s="104"/>
    </row>
    <row r="8" spans="1:12" s="27" customFormat="1" ht="13.5" customHeight="1">
      <c r="A8" s="61"/>
      <c r="B8" s="68"/>
      <c r="C8" s="31" t="s">
        <v>122</v>
      </c>
      <c r="D8" s="32">
        <v>91</v>
      </c>
      <c r="E8" s="2" t="s">
        <v>154</v>
      </c>
      <c r="F8" s="32">
        <v>144</v>
      </c>
      <c r="G8" s="70">
        <f>IF(F8&gt;0,(INT(POWER(F8-75,1.348)*1.84523)),"")</f>
        <v>555</v>
      </c>
      <c r="H8" s="40" t="s">
        <v>25</v>
      </c>
      <c r="I8" s="40"/>
      <c r="J8" s="40"/>
      <c r="K8" s="40"/>
      <c r="L8" s="104"/>
    </row>
    <row r="9" spans="1:7" s="27" customFormat="1" ht="13.5" customHeight="1">
      <c r="A9" s="61"/>
      <c r="B9" s="68"/>
      <c r="C9" s="31" t="s">
        <v>224</v>
      </c>
      <c r="D9" s="32">
        <v>91</v>
      </c>
      <c r="E9" s="31" t="s">
        <v>219</v>
      </c>
      <c r="F9" s="32">
        <v>144</v>
      </c>
      <c r="G9" s="70">
        <f>IF(F9&gt;0,(INT(POWER(F9-75,1.348)*1.84523)),"")</f>
        <v>555</v>
      </c>
    </row>
    <row r="10" spans="1:7" s="27" customFormat="1" ht="13.5" customHeight="1">
      <c r="A10" s="61"/>
      <c r="B10" s="68">
        <v>119</v>
      </c>
      <c r="C10" s="31" t="s">
        <v>210</v>
      </c>
      <c r="D10" s="32">
        <v>92</v>
      </c>
      <c r="E10" s="31" t="s">
        <v>159</v>
      </c>
      <c r="F10" s="32">
        <v>140</v>
      </c>
      <c r="G10" s="70">
        <f>IF(F10&gt;0,(INT(POWER(F10-75,1.348)*1.84523)),"")</f>
        <v>512</v>
      </c>
    </row>
    <row r="11" spans="1:7" s="27" customFormat="1" ht="13.5" customHeight="1">
      <c r="A11" s="61"/>
      <c r="B11" s="68"/>
      <c r="C11" s="31" t="s">
        <v>223</v>
      </c>
      <c r="D11" s="32">
        <v>93</v>
      </c>
      <c r="E11" s="31" t="s">
        <v>219</v>
      </c>
      <c r="F11" s="32">
        <v>140</v>
      </c>
      <c r="G11" s="70">
        <f>IF(F11&gt;0,(INT(POWER(F11-75,1.348)*1.84523)),"")</f>
        <v>512</v>
      </c>
    </row>
    <row r="12" spans="1:7" s="27" customFormat="1" ht="13.5" customHeight="1">
      <c r="A12" s="61"/>
      <c r="B12" s="68">
        <v>142</v>
      </c>
      <c r="C12" s="31" t="s">
        <v>193</v>
      </c>
      <c r="D12" s="32">
        <v>93</v>
      </c>
      <c r="E12" s="2" t="s">
        <v>254</v>
      </c>
      <c r="F12" s="32">
        <v>140</v>
      </c>
      <c r="G12" s="70">
        <f>IF(F12&gt;0,(INT(POWER(F12-75,1.348)*1.84523)),"")</f>
        <v>512</v>
      </c>
    </row>
    <row r="13" spans="1:7" s="27" customFormat="1" ht="13.5" customHeight="1">
      <c r="A13" s="61"/>
      <c r="B13" s="68">
        <v>146</v>
      </c>
      <c r="C13" s="31" t="s">
        <v>250</v>
      </c>
      <c r="D13" s="32"/>
      <c r="E13" s="2" t="s">
        <v>147</v>
      </c>
      <c r="F13" s="32">
        <v>140</v>
      </c>
      <c r="G13" s="70">
        <f>IF(F13&gt;0,(INT(POWER(F13-75,1.348)*1.84523)),"")</f>
        <v>512</v>
      </c>
    </row>
    <row r="14" spans="1:7" s="27" customFormat="1" ht="13.5" customHeight="1">
      <c r="A14" s="61"/>
      <c r="B14" s="68">
        <v>157</v>
      </c>
      <c r="C14" s="31" t="s">
        <v>172</v>
      </c>
      <c r="D14" s="32">
        <v>92</v>
      </c>
      <c r="E14" s="31" t="s">
        <v>157</v>
      </c>
      <c r="F14" s="32">
        <v>136</v>
      </c>
      <c r="G14" s="70">
        <f>IF(F14&gt;0,(INT(POWER(F14-75,1.348)*1.84523)),"")</f>
        <v>470</v>
      </c>
    </row>
    <row r="15" spans="1:7" s="27" customFormat="1" ht="13.5" customHeight="1">
      <c r="A15" s="61"/>
      <c r="B15" s="68">
        <v>178</v>
      </c>
      <c r="C15" s="31" t="s">
        <v>228</v>
      </c>
      <c r="D15" s="32">
        <v>93</v>
      </c>
      <c r="E15" s="31" t="s">
        <v>157</v>
      </c>
      <c r="F15" s="32">
        <v>136</v>
      </c>
      <c r="G15" s="70">
        <f>IF(F15&gt;0,(INT(POWER(F15-75,1.348)*1.84523)),"")</f>
        <v>470</v>
      </c>
    </row>
    <row r="16" spans="1:7" s="27" customFormat="1" ht="13.5" customHeight="1">
      <c r="A16" s="61" t="str">
        <f aca="true" t="shared" si="0" ref="A16:A33">IF(F16&gt;0,(ROW()-3)&amp;".","")</f>
        <v>13.</v>
      </c>
      <c r="B16" s="68">
        <v>182</v>
      </c>
      <c r="C16" s="31" t="s">
        <v>196</v>
      </c>
      <c r="D16" s="32">
        <v>91</v>
      </c>
      <c r="E16" s="31" t="s">
        <v>188</v>
      </c>
      <c r="F16" s="32">
        <v>136</v>
      </c>
      <c r="G16" s="70">
        <f>IF(F16&gt;0,(INT(POWER(F16-75,1.348)*1.84523)),"")</f>
        <v>470</v>
      </c>
    </row>
    <row r="17" spans="1:7" s="27" customFormat="1" ht="13.5" customHeight="1">
      <c r="A17" s="61" t="str">
        <f t="shared" si="0"/>
        <v>14.</v>
      </c>
      <c r="B17" s="68"/>
      <c r="C17" s="31" t="s">
        <v>237</v>
      </c>
      <c r="D17" s="32">
        <v>91</v>
      </c>
      <c r="E17" s="31" t="s">
        <v>231</v>
      </c>
      <c r="F17" s="32">
        <v>136</v>
      </c>
      <c r="G17" s="70">
        <f>IF(F17&gt;0,(INT(POWER(F17-75,1.348)*1.84523)),"")</f>
        <v>470</v>
      </c>
    </row>
    <row r="18" spans="1:7" s="27" customFormat="1" ht="13.5" customHeight="1">
      <c r="A18" s="61" t="str">
        <f t="shared" si="0"/>
        <v>15.</v>
      </c>
      <c r="B18" s="68"/>
      <c r="C18" s="31" t="s">
        <v>238</v>
      </c>
      <c r="D18" s="32">
        <v>92</v>
      </c>
      <c r="E18" s="31" t="s">
        <v>231</v>
      </c>
      <c r="F18" s="32">
        <v>136</v>
      </c>
      <c r="G18" s="70">
        <f>IF(F18&gt;0,(INT(POWER(F18-75,1.348)*1.84523)),"")</f>
        <v>470</v>
      </c>
    </row>
    <row r="19" spans="1:7" s="27" customFormat="1" ht="13.5" customHeight="1">
      <c r="A19" s="61" t="str">
        <f t="shared" si="0"/>
        <v>16.</v>
      </c>
      <c r="B19" s="68">
        <v>143</v>
      </c>
      <c r="C19" s="31" t="s">
        <v>170</v>
      </c>
      <c r="D19" s="32">
        <v>93</v>
      </c>
      <c r="E19" s="2" t="s">
        <v>147</v>
      </c>
      <c r="F19" s="32">
        <v>136</v>
      </c>
      <c r="G19" s="70">
        <f>IF(F19&gt;0,(INT(POWER(F19-75,1.348)*1.84523)),"")</f>
        <v>470</v>
      </c>
    </row>
    <row r="20" spans="1:7" s="27" customFormat="1" ht="13.5" customHeight="1">
      <c r="A20" s="61" t="str">
        <f t="shared" si="0"/>
        <v>17.</v>
      </c>
      <c r="B20" s="68">
        <v>123</v>
      </c>
      <c r="C20" s="31" t="s">
        <v>174</v>
      </c>
      <c r="D20" s="32">
        <v>91</v>
      </c>
      <c r="E20" s="31" t="s">
        <v>159</v>
      </c>
      <c r="F20" s="32">
        <v>128</v>
      </c>
      <c r="G20" s="70">
        <f>IF(F20&gt;0,(INT(POWER(F20-75,1.348)*1.84523)),"")</f>
        <v>389</v>
      </c>
    </row>
    <row r="21" spans="1:7" s="27" customFormat="1" ht="13.5" customHeight="1">
      <c r="A21" s="61" t="str">
        <f t="shared" si="0"/>
        <v>18.</v>
      </c>
      <c r="B21" s="68"/>
      <c r="C21" s="31" t="s">
        <v>218</v>
      </c>
      <c r="D21" s="32">
        <v>90</v>
      </c>
      <c r="E21" s="2" t="s">
        <v>147</v>
      </c>
      <c r="F21" s="32">
        <v>128</v>
      </c>
      <c r="G21" s="70">
        <f>IF(F21&gt;0,(INT(POWER(F21-75,1.348)*1.84523)),"")</f>
        <v>389</v>
      </c>
    </row>
    <row r="22" spans="1:7" s="27" customFormat="1" ht="13.5" customHeight="1">
      <c r="A22" s="61" t="str">
        <f t="shared" si="0"/>
        <v>19.</v>
      </c>
      <c r="B22" s="68">
        <v>128</v>
      </c>
      <c r="C22" s="31" t="s">
        <v>169</v>
      </c>
      <c r="D22" s="32">
        <v>91</v>
      </c>
      <c r="E22" s="31" t="s">
        <v>163</v>
      </c>
      <c r="F22" s="32">
        <v>124</v>
      </c>
      <c r="G22" s="70">
        <f>IF(F22&gt;0,(INT(POWER(F22-75,1.348)*1.84523)),"")</f>
        <v>350</v>
      </c>
    </row>
    <row r="23" spans="1:7" s="27" customFormat="1" ht="13.5" customHeight="1">
      <c r="A23" s="61">
        <f>IF(F23&gt;0,(ROW()-3)&amp;".","")</f>
      </c>
      <c r="B23" s="68"/>
      <c r="C23" s="31"/>
      <c r="D23" s="32"/>
      <c r="E23" s="31"/>
      <c r="F23" s="32"/>
      <c r="G23" s="70">
        <f>IF(F23&gt;0,(INT(POWER(F23-75,1.348)*1.84523)),"")</f>
      </c>
    </row>
    <row r="24" spans="1:7" s="27" customFormat="1" ht="13.5" customHeight="1">
      <c r="A24" s="61">
        <f>IF(F24&gt;0,(ROW()-3)&amp;".","")</f>
      </c>
      <c r="B24" s="68"/>
      <c r="C24" s="31"/>
      <c r="D24" s="32"/>
      <c r="E24" s="31"/>
      <c r="F24" s="32"/>
      <c r="G24" s="70">
        <f>IF(F24&gt;0,(INT(POWER(F24-75,1.348)*1.84523)),"")</f>
      </c>
    </row>
    <row r="25" spans="1:7" s="27" customFormat="1" ht="13.5" customHeight="1">
      <c r="A25" s="61">
        <f t="shared" si="0"/>
      </c>
      <c r="B25" s="68"/>
      <c r="C25" s="31"/>
      <c r="D25" s="32"/>
      <c r="E25" s="31"/>
      <c r="F25" s="32"/>
      <c r="G25" s="70">
        <f aca="true" t="shared" si="1" ref="G25:G50">IF(F25&gt;0,(INT(POWER(F25-75,1.348)*1.84523)),"")</f>
      </c>
    </row>
    <row r="26" spans="1:7" s="27" customFormat="1" ht="13.5" customHeight="1">
      <c r="A26" s="61">
        <f t="shared" si="0"/>
      </c>
      <c r="B26" s="68"/>
      <c r="C26" s="31"/>
      <c r="D26" s="32"/>
      <c r="E26" s="31"/>
      <c r="F26" s="32"/>
      <c r="G26" s="70">
        <f t="shared" si="1"/>
      </c>
    </row>
    <row r="27" spans="1:7" s="27" customFormat="1" ht="13.5" customHeight="1">
      <c r="A27" s="61">
        <f t="shared" si="0"/>
      </c>
      <c r="B27" s="68"/>
      <c r="C27" s="31"/>
      <c r="D27" s="32"/>
      <c r="E27" s="31"/>
      <c r="F27" s="32"/>
      <c r="G27" s="70">
        <f t="shared" si="1"/>
      </c>
    </row>
    <row r="28" spans="1:7" s="27" customFormat="1" ht="13.5" customHeight="1">
      <c r="A28" s="61">
        <f t="shared" si="0"/>
      </c>
      <c r="B28" s="68"/>
      <c r="C28" s="31"/>
      <c r="D28" s="32"/>
      <c r="E28" s="31"/>
      <c r="F28" s="32"/>
      <c r="G28" s="70">
        <f t="shared" si="1"/>
      </c>
    </row>
    <row r="29" spans="1:7" s="27" customFormat="1" ht="13.5" customHeight="1">
      <c r="A29" s="61">
        <f t="shared" si="0"/>
      </c>
      <c r="B29" s="68"/>
      <c r="C29" s="31"/>
      <c r="D29" s="32"/>
      <c r="E29" s="31"/>
      <c r="F29" s="32"/>
      <c r="G29" s="70">
        <f t="shared" si="1"/>
      </c>
    </row>
    <row r="30" spans="1:7" s="27" customFormat="1" ht="13.5" customHeight="1">
      <c r="A30" s="61">
        <f t="shared" si="0"/>
      </c>
      <c r="B30" s="68"/>
      <c r="C30" s="31"/>
      <c r="D30" s="32"/>
      <c r="E30" s="31"/>
      <c r="F30" s="32"/>
      <c r="G30" s="70">
        <f t="shared" si="1"/>
      </c>
    </row>
    <row r="31" spans="1:7" s="27" customFormat="1" ht="13.5" customHeight="1">
      <c r="A31" s="61">
        <f t="shared" si="0"/>
      </c>
      <c r="B31" s="68"/>
      <c r="C31" s="31"/>
      <c r="D31" s="32"/>
      <c r="E31" s="31"/>
      <c r="F31" s="32"/>
      <c r="G31" s="70">
        <f t="shared" si="1"/>
      </c>
    </row>
    <row r="32" spans="1:7" s="27" customFormat="1" ht="13.5" customHeight="1">
      <c r="A32" s="61">
        <f t="shared" si="0"/>
      </c>
      <c r="B32" s="68"/>
      <c r="C32" s="31"/>
      <c r="D32" s="32"/>
      <c r="E32" s="31"/>
      <c r="F32" s="32"/>
      <c r="G32" s="70">
        <f t="shared" si="1"/>
      </c>
    </row>
    <row r="33" spans="1:7" s="27" customFormat="1" ht="13.5" customHeight="1">
      <c r="A33" s="62">
        <f t="shared" si="0"/>
      </c>
      <c r="B33" s="69"/>
      <c r="C33" s="33"/>
      <c r="D33" s="34"/>
      <c r="E33" s="33"/>
      <c r="F33" s="34"/>
      <c r="G33" s="70">
        <f t="shared" si="1"/>
      </c>
    </row>
    <row r="34" spans="1:7" s="27" customFormat="1" ht="13.5" customHeight="1">
      <c r="A34" s="61">
        <f aca="true" t="shared" si="2" ref="A34:A50">IF(F34&gt;0,(ROW()-3)&amp;".","")</f>
      </c>
      <c r="B34" s="68"/>
      <c r="C34" s="31"/>
      <c r="D34" s="32"/>
      <c r="E34" s="31"/>
      <c r="F34" s="32"/>
      <c r="G34" s="70">
        <f t="shared" si="1"/>
      </c>
    </row>
    <row r="35" spans="1:7" s="27" customFormat="1" ht="13.5" customHeight="1">
      <c r="A35" s="61">
        <f t="shared" si="2"/>
      </c>
      <c r="B35" s="68"/>
      <c r="C35" s="31"/>
      <c r="D35" s="32"/>
      <c r="E35" s="31"/>
      <c r="F35" s="32"/>
      <c r="G35" s="70">
        <f t="shared" si="1"/>
      </c>
    </row>
    <row r="36" spans="1:7" s="27" customFormat="1" ht="13.5" customHeight="1">
      <c r="A36" s="61">
        <f t="shared" si="2"/>
      </c>
      <c r="B36" s="68"/>
      <c r="C36" s="31"/>
      <c r="D36" s="32"/>
      <c r="E36" s="31"/>
      <c r="F36" s="32"/>
      <c r="G36" s="70">
        <f t="shared" si="1"/>
      </c>
    </row>
    <row r="37" spans="1:7" s="27" customFormat="1" ht="13.5" customHeight="1">
      <c r="A37" s="61">
        <f t="shared" si="2"/>
      </c>
      <c r="B37" s="68"/>
      <c r="C37" s="31"/>
      <c r="D37" s="32"/>
      <c r="E37" s="31"/>
      <c r="F37" s="32"/>
      <c r="G37" s="70">
        <f t="shared" si="1"/>
      </c>
    </row>
    <row r="38" spans="1:7" s="27" customFormat="1" ht="13.5" customHeight="1">
      <c r="A38" s="61">
        <f t="shared" si="2"/>
      </c>
      <c r="B38" s="68"/>
      <c r="C38" s="31"/>
      <c r="D38" s="32"/>
      <c r="E38" s="31"/>
      <c r="F38" s="32"/>
      <c r="G38" s="70">
        <f t="shared" si="1"/>
      </c>
    </row>
    <row r="39" spans="1:7" s="27" customFormat="1" ht="13.5" customHeight="1">
      <c r="A39" s="61">
        <f t="shared" si="2"/>
      </c>
      <c r="B39" s="68"/>
      <c r="C39" s="31"/>
      <c r="D39" s="32"/>
      <c r="E39" s="31"/>
      <c r="F39" s="32"/>
      <c r="G39" s="70">
        <f t="shared" si="1"/>
      </c>
    </row>
    <row r="40" spans="1:7" s="27" customFormat="1" ht="13.5" customHeight="1">
      <c r="A40" s="61">
        <f t="shared" si="2"/>
      </c>
      <c r="B40" s="68"/>
      <c r="C40" s="31"/>
      <c r="D40" s="32"/>
      <c r="E40" s="31"/>
      <c r="F40" s="32"/>
      <c r="G40" s="70">
        <f t="shared" si="1"/>
      </c>
    </row>
    <row r="41" spans="1:7" s="27" customFormat="1" ht="13.5" customHeight="1">
      <c r="A41" s="61">
        <f t="shared" si="2"/>
      </c>
      <c r="B41" s="68"/>
      <c r="C41" s="31"/>
      <c r="D41" s="32"/>
      <c r="E41" s="31"/>
      <c r="F41" s="32"/>
      <c r="G41" s="70">
        <f t="shared" si="1"/>
      </c>
    </row>
    <row r="42" spans="1:7" s="27" customFormat="1" ht="13.5" customHeight="1">
      <c r="A42" s="61">
        <f t="shared" si="2"/>
      </c>
      <c r="B42" s="68"/>
      <c r="C42" s="31"/>
      <c r="D42" s="32"/>
      <c r="E42" s="31"/>
      <c r="F42" s="32"/>
      <c r="G42" s="70">
        <f t="shared" si="1"/>
      </c>
    </row>
    <row r="43" spans="1:7" s="27" customFormat="1" ht="13.5" customHeight="1">
      <c r="A43" s="61">
        <f t="shared" si="2"/>
      </c>
      <c r="B43" s="68"/>
      <c r="C43" s="31"/>
      <c r="D43" s="32"/>
      <c r="E43" s="31"/>
      <c r="F43" s="32"/>
      <c r="G43" s="70">
        <f t="shared" si="1"/>
      </c>
    </row>
    <row r="44" spans="1:7" s="27" customFormat="1" ht="13.5" customHeight="1">
      <c r="A44" s="61">
        <f t="shared" si="2"/>
      </c>
      <c r="B44" s="68"/>
      <c r="C44" s="31"/>
      <c r="D44" s="32"/>
      <c r="E44" s="31"/>
      <c r="F44" s="32"/>
      <c r="G44" s="70">
        <f t="shared" si="1"/>
      </c>
    </row>
    <row r="45" spans="1:7" s="27" customFormat="1" ht="13.5" customHeight="1">
      <c r="A45" s="61">
        <f t="shared" si="2"/>
      </c>
      <c r="B45" s="68"/>
      <c r="C45" s="31"/>
      <c r="D45" s="32"/>
      <c r="E45" s="31"/>
      <c r="F45" s="32"/>
      <c r="G45" s="70">
        <f t="shared" si="1"/>
      </c>
    </row>
    <row r="46" spans="1:7" s="27" customFormat="1" ht="13.5" customHeight="1">
      <c r="A46" s="61">
        <f t="shared" si="2"/>
      </c>
      <c r="B46" s="68"/>
      <c r="C46" s="31"/>
      <c r="D46" s="32"/>
      <c r="E46" s="31"/>
      <c r="F46" s="32"/>
      <c r="G46" s="70">
        <f t="shared" si="1"/>
      </c>
    </row>
    <row r="47" spans="1:7" s="27" customFormat="1" ht="13.5" customHeight="1">
      <c r="A47" s="61">
        <f t="shared" si="2"/>
      </c>
      <c r="B47" s="68"/>
      <c r="C47" s="31"/>
      <c r="D47" s="32"/>
      <c r="E47" s="31"/>
      <c r="F47" s="32"/>
      <c r="G47" s="70">
        <f t="shared" si="1"/>
      </c>
    </row>
    <row r="48" spans="1:7" s="27" customFormat="1" ht="13.5" customHeight="1">
      <c r="A48" s="61">
        <f t="shared" si="2"/>
      </c>
      <c r="B48" s="68"/>
      <c r="C48" s="31"/>
      <c r="D48" s="32"/>
      <c r="E48" s="31"/>
      <c r="F48" s="32"/>
      <c r="G48" s="70">
        <f t="shared" si="1"/>
      </c>
    </row>
    <row r="49" spans="1:7" s="27" customFormat="1" ht="13.5" customHeight="1">
      <c r="A49" s="61">
        <f t="shared" si="2"/>
      </c>
      <c r="B49" s="68"/>
      <c r="C49" s="31"/>
      <c r="D49" s="32"/>
      <c r="E49" s="31"/>
      <c r="F49" s="32"/>
      <c r="G49" s="70">
        <f t="shared" si="1"/>
      </c>
    </row>
    <row r="50" spans="1:7" s="27" customFormat="1" ht="13.5" customHeight="1" thickBot="1">
      <c r="A50" s="63" t="str">
        <f t="shared" si="2"/>
        <v>47.</v>
      </c>
      <c r="B50" s="71"/>
      <c r="C50" s="35"/>
      <c r="D50" s="36"/>
      <c r="E50" s="35"/>
      <c r="F50" s="36">
        <v>110</v>
      </c>
      <c r="G50" s="70">
        <f t="shared" si="1"/>
        <v>222</v>
      </c>
    </row>
  </sheetData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65536"/>
  <sheetViews>
    <sheetView workbookViewId="0" topLeftCell="A1">
      <selection activeCell="F25" sqref="F2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9.75390625" style="17" customWidth="1"/>
    <col min="7" max="7" width="10.875" style="17" customWidth="1"/>
  </cols>
  <sheetData>
    <row r="2" spans="2:7" s="24" customFormat="1" ht="29.25" customHeight="1">
      <c r="B2" s="19"/>
      <c r="C2" s="19" t="s">
        <v>26</v>
      </c>
      <c r="D2" s="29"/>
      <c r="E2" s="21"/>
      <c r="F2" s="22"/>
      <c r="G2" s="23" t="s">
        <v>34</v>
      </c>
    </row>
    <row r="3" spans="1:7" s="27" customFormat="1" ht="23.25" customHeight="1" thickBot="1">
      <c r="A3" s="25"/>
      <c r="B3" s="67" t="s">
        <v>44</v>
      </c>
      <c r="C3" s="25" t="s">
        <v>20</v>
      </c>
      <c r="D3" s="30" t="s">
        <v>24</v>
      </c>
      <c r="E3" s="25" t="s">
        <v>43</v>
      </c>
      <c r="F3" s="26" t="s">
        <v>21</v>
      </c>
      <c r="G3" s="26" t="s">
        <v>22</v>
      </c>
    </row>
    <row r="4" spans="1:12" s="31" customFormat="1" ht="13.5" customHeight="1">
      <c r="A4" s="61"/>
      <c r="B4" s="68">
        <v>103</v>
      </c>
      <c r="C4" s="31" t="s">
        <v>123</v>
      </c>
      <c r="D4" s="32">
        <v>92</v>
      </c>
      <c r="E4" s="31" t="s">
        <v>154</v>
      </c>
      <c r="F4" s="32">
        <v>519</v>
      </c>
      <c r="G4" s="70">
        <f>IF(F4&gt;0,(INT(POWER(F4-210,1.41)*0.188807)),"")</f>
        <v>612</v>
      </c>
      <c r="H4" s="106" t="s">
        <v>49</v>
      </c>
      <c r="I4" s="105"/>
      <c r="J4" s="105"/>
      <c r="K4" s="105"/>
      <c r="L4" s="105"/>
    </row>
    <row r="5" spans="1:12" s="31" customFormat="1" ht="13.5" customHeight="1">
      <c r="A5" s="61"/>
      <c r="B5" s="68">
        <v>106</v>
      </c>
      <c r="C5" s="31" t="s">
        <v>122</v>
      </c>
      <c r="D5" s="32">
        <v>91</v>
      </c>
      <c r="E5" s="31" t="s">
        <v>154</v>
      </c>
      <c r="F5" s="32">
        <v>489</v>
      </c>
      <c r="G5" s="70">
        <f>IF(F5&gt;0,(INT(POWER(F5-210,1.41)*0.188807)),"")</f>
        <v>530</v>
      </c>
      <c r="H5" s="105" t="s">
        <v>48</v>
      </c>
      <c r="I5" s="105"/>
      <c r="J5" s="105"/>
      <c r="K5" s="105"/>
      <c r="L5" s="105"/>
    </row>
    <row r="6" spans="1:12" s="31" customFormat="1" ht="13.5" customHeight="1">
      <c r="A6" s="61"/>
      <c r="B6" s="68">
        <v>174</v>
      </c>
      <c r="C6" s="31" t="s">
        <v>198</v>
      </c>
      <c r="D6" s="32">
        <v>90</v>
      </c>
      <c r="E6" s="31" t="s">
        <v>188</v>
      </c>
      <c r="F6" s="32">
        <v>488</v>
      </c>
      <c r="G6" s="70">
        <f>IF(F6&gt;0,(INT(POWER(F6-210,1.41)*0.188807)),"")</f>
        <v>527</v>
      </c>
      <c r="H6" s="40" t="s">
        <v>29</v>
      </c>
      <c r="I6" s="40"/>
      <c r="J6" s="40"/>
      <c r="K6" s="40"/>
      <c r="L6" s="104"/>
    </row>
    <row r="7" spans="1:12" s="31" customFormat="1" ht="13.5" customHeight="1">
      <c r="A7" s="61"/>
      <c r="B7" s="68">
        <v>137</v>
      </c>
      <c r="C7" s="31" t="s">
        <v>175</v>
      </c>
      <c r="D7" s="32">
        <v>90</v>
      </c>
      <c r="E7" s="31" t="s">
        <v>147</v>
      </c>
      <c r="F7" s="32">
        <v>472</v>
      </c>
      <c r="G7" s="70">
        <f>IF(F7&gt;0,(INT(POWER(F7-210,1.41)*0.188807)),"")</f>
        <v>485</v>
      </c>
      <c r="H7" s="107" t="s">
        <v>50</v>
      </c>
      <c r="I7" s="57"/>
      <c r="J7" s="57"/>
      <c r="K7" s="57"/>
      <c r="L7" s="104"/>
    </row>
    <row r="8" spans="1:12" s="31" customFormat="1" ht="13.5" customHeight="1">
      <c r="A8" s="61"/>
      <c r="B8" s="68">
        <v>119</v>
      </c>
      <c r="C8" s="31" t="s">
        <v>173</v>
      </c>
      <c r="D8" s="32">
        <v>93</v>
      </c>
      <c r="E8" s="31" t="s">
        <v>159</v>
      </c>
      <c r="F8" s="32">
        <v>471</v>
      </c>
      <c r="G8" s="70">
        <f>IF(F8&gt;0,(INT(POWER(F8-210,1.41)*0.188807)),"")</f>
        <v>482</v>
      </c>
      <c r="H8" s="107" t="s">
        <v>51</v>
      </c>
      <c r="I8" s="57"/>
      <c r="J8" s="57"/>
      <c r="K8" s="57"/>
      <c r="L8" s="104"/>
    </row>
    <row r="9" spans="1:12" s="31" customFormat="1" ht="13.5" customHeight="1">
      <c r="A9" s="61"/>
      <c r="B9" s="68">
        <v>118</v>
      </c>
      <c r="C9" s="31" t="s">
        <v>168</v>
      </c>
      <c r="D9" s="32">
        <v>93</v>
      </c>
      <c r="E9" s="31" t="s">
        <v>159</v>
      </c>
      <c r="F9" s="32">
        <v>466</v>
      </c>
      <c r="G9" s="70">
        <f>IF(F9&gt;0,(INT(POWER(F9-210,1.41)*0.188807)),"")</f>
        <v>469</v>
      </c>
      <c r="H9" s="40" t="s">
        <v>25</v>
      </c>
      <c r="I9" s="40"/>
      <c r="J9" s="40"/>
      <c r="K9" s="40"/>
      <c r="L9" s="104"/>
    </row>
    <row r="10" spans="1:7" s="31" customFormat="1" ht="13.5" customHeight="1">
      <c r="A10" s="61"/>
      <c r="B10" s="68">
        <v>120</v>
      </c>
      <c r="C10" s="31" t="s">
        <v>176</v>
      </c>
      <c r="D10" s="32">
        <v>92</v>
      </c>
      <c r="E10" s="31" t="s">
        <v>159</v>
      </c>
      <c r="F10" s="32">
        <v>460</v>
      </c>
      <c r="G10" s="70">
        <f>IF(F10&gt;0,(INT(POWER(F10-210,1.41)*0.188807)),"")</f>
        <v>454</v>
      </c>
    </row>
    <row r="11" spans="1:7" s="31" customFormat="1" ht="13.5" customHeight="1">
      <c r="A11" s="61"/>
      <c r="B11" s="68"/>
      <c r="C11" s="31" t="s">
        <v>161</v>
      </c>
      <c r="D11" s="32">
        <v>91</v>
      </c>
      <c r="E11" s="31" t="s">
        <v>154</v>
      </c>
      <c r="F11" s="32">
        <v>456</v>
      </c>
      <c r="G11" s="70">
        <f>IF(F11&gt;0,(INT(POWER(F11-210,1.41)*0.188807)),"")</f>
        <v>443</v>
      </c>
    </row>
    <row r="12" spans="1:7" s="31" customFormat="1" ht="13.5" customHeight="1">
      <c r="A12" s="61" t="str">
        <f aca="true" t="shared" si="0" ref="A12:A21">IF(F12&gt;0,(ROW()-3)&amp;".","")</f>
        <v>9.</v>
      </c>
      <c r="B12" s="68">
        <v>153</v>
      </c>
      <c r="C12" s="31" t="s">
        <v>166</v>
      </c>
      <c r="D12" s="32">
        <v>92</v>
      </c>
      <c r="E12" s="31" t="s">
        <v>151</v>
      </c>
      <c r="F12" s="32">
        <v>436</v>
      </c>
      <c r="G12" s="70">
        <f>IF(F12&gt;0,(INT(POWER(F12-210,1.41)*0.188807)),"")</f>
        <v>393</v>
      </c>
    </row>
    <row r="13" spans="1:7" s="31" customFormat="1" ht="13.5" customHeight="1">
      <c r="A13" s="61" t="str">
        <f t="shared" si="0"/>
        <v>10.</v>
      </c>
      <c r="B13" s="68"/>
      <c r="C13" s="31" t="s">
        <v>237</v>
      </c>
      <c r="D13" s="32">
        <v>91</v>
      </c>
      <c r="E13" s="31" t="s">
        <v>231</v>
      </c>
      <c r="F13" s="32">
        <v>436</v>
      </c>
      <c r="G13" s="70">
        <f>IF(F13&gt;0,(INT(POWER(F13-210,1.41)*0.188807)),"")</f>
        <v>393</v>
      </c>
    </row>
    <row r="14" spans="1:7" s="31" customFormat="1" ht="13.5" customHeight="1">
      <c r="A14" s="61" t="str">
        <f t="shared" si="0"/>
        <v>11.</v>
      </c>
      <c r="B14" s="68">
        <v>126</v>
      </c>
      <c r="C14" s="31" t="s">
        <v>142</v>
      </c>
      <c r="D14" s="32">
        <v>93</v>
      </c>
      <c r="E14" s="31" t="s">
        <v>163</v>
      </c>
      <c r="F14" s="32">
        <v>433</v>
      </c>
      <c r="G14" s="70">
        <f>IF(F14&gt;0,(INT(POWER(F14-210,1.41)*0.188807)),"")</f>
        <v>386</v>
      </c>
    </row>
    <row r="15" spans="1:7" s="31" customFormat="1" ht="13.5" customHeight="1">
      <c r="A15" s="61" t="str">
        <f t="shared" si="0"/>
        <v>12.</v>
      </c>
      <c r="B15" s="68">
        <v>180</v>
      </c>
      <c r="C15" s="31" t="s">
        <v>189</v>
      </c>
      <c r="D15" s="32">
        <v>93</v>
      </c>
      <c r="E15" s="31" t="s">
        <v>188</v>
      </c>
      <c r="F15" s="32">
        <v>430</v>
      </c>
      <c r="G15" s="70">
        <f>IF(F15&gt;0,(INT(POWER(F15-210,1.41)*0.188807)),"")</f>
        <v>379</v>
      </c>
    </row>
    <row r="16" spans="1:7" s="31" customFormat="1" ht="13.5" customHeight="1">
      <c r="A16" s="61" t="str">
        <f t="shared" si="0"/>
        <v>13.</v>
      </c>
      <c r="B16" s="68"/>
      <c r="C16" s="31" t="s">
        <v>155</v>
      </c>
      <c r="D16" s="32">
        <v>90</v>
      </c>
      <c r="E16" s="31" t="s">
        <v>147</v>
      </c>
      <c r="F16" s="32">
        <v>424</v>
      </c>
      <c r="G16" s="70">
        <f>IF(F16&gt;0,(INT(POWER(F16-210,1.41)*0.188807)),"")</f>
        <v>364</v>
      </c>
    </row>
    <row r="17" spans="1:7" s="31" customFormat="1" ht="13.5" customHeight="1">
      <c r="A17" s="61" t="str">
        <f t="shared" si="0"/>
        <v>14.</v>
      </c>
      <c r="B17" s="68">
        <v>173</v>
      </c>
      <c r="C17" s="31" t="s">
        <v>187</v>
      </c>
      <c r="D17" s="32">
        <v>89</v>
      </c>
      <c r="E17" s="31" t="s">
        <v>188</v>
      </c>
      <c r="F17" s="32">
        <v>423</v>
      </c>
      <c r="G17" s="70">
        <f>IF(F17&gt;0,(INT(POWER(F17-210,1.41)*0.188807)),"")</f>
        <v>362</v>
      </c>
    </row>
    <row r="18" spans="1:7" s="31" customFormat="1" ht="13.5" customHeight="1">
      <c r="A18" s="61" t="str">
        <f t="shared" si="0"/>
        <v>15.</v>
      </c>
      <c r="B18" s="68"/>
      <c r="C18" s="31" t="s">
        <v>225</v>
      </c>
      <c r="D18" s="32">
        <v>92</v>
      </c>
      <c r="E18" s="31" t="s">
        <v>219</v>
      </c>
      <c r="F18" s="32">
        <v>420</v>
      </c>
      <c r="G18" s="70">
        <f>IF(F18&gt;0,(INT(POWER(F18-210,1.41)*0.188807)),"")</f>
        <v>355</v>
      </c>
    </row>
    <row r="19" spans="1:7" s="31" customFormat="1" ht="13.5" customHeight="1">
      <c r="A19" s="61" t="str">
        <f t="shared" si="0"/>
        <v>16.</v>
      </c>
      <c r="B19" s="68"/>
      <c r="C19" s="31" t="s">
        <v>230</v>
      </c>
      <c r="D19" s="32">
        <v>89</v>
      </c>
      <c r="E19" s="31" t="s">
        <v>151</v>
      </c>
      <c r="F19" s="32">
        <v>416</v>
      </c>
      <c r="G19" s="70">
        <f>IF(F19&gt;0,(INT(POWER(F19-210,1.41)*0.188807)),"")</f>
        <v>345</v>
      </c>
    </row>
    <row r="20" spans="1:7" s="31" customFormat="1" ht="13.5" customHeight="1">
      <c r="A20" s="61" t="str">
        <f t="shared" si="0"/>
        <v>17.</v>
      </c>
      <c r="B20" s="68"/>
      <c r="C20" s="31" t="s">
        <v>226</v>
      </c>
      <c r="D20" s="32">
        <v>93</v>
      </c>
      <c r="E20" s="31" t="s">
        <v>219</v>
      </c>
      <c r="F20" s="32">
        <v>414</v>
      </c>
      <c r="G20" s="70">
        <f>IF(F20&gt;0,(INT(POWER(F20-210,1.41)*0.188807)),"")</f>
        <v>340</v>
      </c>
    </row>
    <row r="21" spans="1:7" s="31" customFormat="1" ht="13.5" customHeight="1">
      <c r="A21" s="61" t="str">
        <f t="shared" si="0"/>
        <v>18.</v>
      </c>
      <c r="B21" s="68"/>
      <c r="C21" s="31" t="s">
        <v>240</v>
      </c>
      <c r="D21" s="32">
        <v>90</v>
      </c>
      <c r="E21" s="31" t="s">
        <v>231</v>
      </c>
      <c r="F21" s="32">
        <v>413</v>
      </c>
      <c r="G21" s="70">
        <f>IF(F21&gt;0,(INT(POWER(F21-210,1.41)*0.188807)),"")</f>
        <v>338</v>
      </c>
    </row>
    <row r="22" spans="1:7" s="31" customFormat="1" ht="13.5" customHeight="1">
      <c r="A22" s="61" t="str">
        <f aca="true" t="shared" si="1" ref="A22:A38">IF(F22&gt;0,(ROW()-3)&amp;".","")</f>
        <v>19.</v>
      </c>
      <c r="B22" s="68">
        <v>157</v>
      </c>
      <c r="C22" s="31" t="s">
        <v>229</v>
      </c>
      <c r="D22" s="32">
        <v>93</v>
      </c>
      <c r="E22" s="31" t="s">
        <v>151</v>
      </c>
      <c r="F22" s="32">
        <v>410</v>
      </c>
      <c r="G22" s="70">
        <f>IF(F22&gt;0,(INT(POWER(F22-210,1.41)*0.188807)),"")</f>
        <v>331</v>
      </c>
    </row>
    <row r="23" spans="1:7" s="31" customFormat="1" ht="13.5" customHeight="1">
      <c r="A23" s="61" t="str">
        <f t="shared" si="1"/>
        <v>20.</v>
      </c>
      <c r="B23" s="68">
        <v>129</v>
      </c>
      <c r="C23" s="31" t="s">
        <v>206</v>
      </c>
      <c r="D23" s="32">
        <v>91</v>
      </c>
      <c r="E23" s="31" t="s">
        <v>163</v>
      </c>
      <c r="F23" s="32">
        <v>409</v>
      </c>
      <c r="G23" s="70">
        <f>IF(F23&gt;0,(INT(POWER(F23-210,1.41)*0.188807)),"")</f>
        <v>329</v>
      </c>
    </row>
    <row r="24" spans="1:7" s="31" customFormat="1" ht="13.5" customHeight="1">
      <c r="A24" s="61" t="str">
        <f t="shared" si="1"/>
        <v>21.</v>
      </c>
      <c r="B24" s="68"/>
      <c r="C24" s="31" t="s">
        <v>239</v>
      </c>
      <c r="D24" s="32">
        <v>92</v>
      </c>
      <c r="E24" s="31" t="s">
        <v>231</v>
      </c>
      <c r="F24" s="32">
        <v>408</v>
      </c>
      <c r="G24" s="70">
        <f>IF(F24&gt;0,(INT(POWER(F24-210,1.41)*0.188807)),"")</f>
        <v>326</v>
      </c>
    </row>
    <row r="25" spans="1:7" s="31" customFormat="1" ht="13.5" customHeight="1">
      <c r="A25" s="61">
        <f t="shared" si="1"/>
      </c>
      <c r="B25" s="68">
        <v>147</v>
      </c>
      <c r="C25" s="31" t="s">
        <v>146</v>
      </c>
      <c r="D25" s="32">
        <v>93</v>
      </c>
      <c r="E25" s="31" t="s">
        <v>147</v>
      </c>
      <c r="F25" s="32"/>
      <c r="G25" s="70">
        <f>IF(F25&gt;0,(INT(POWER(F25-210,1.41)*0.188807)),"")</f>
      </c>
    </row>
    <row r="26" spans="1:7" s="31" customFormat="1" ht="13.5" customHeight="1">
      <c r="A26" s="61">
        <f t="shared" si="1"/>
      </c>
      <c r="B26" s="68"/>
      <c r="D26" s="32"/>
      <c r="F26" s="32"/>
      <c r="G26" s="70">
        <f aca="true" t="shared" si="2" ref="G18:G51">IF(F26&gt;0,(INT(POWER(F26-210,1.41)*0.188807)),"")</f>
      </c>
    </row>
    <row r="27" spans="1:7" s="31" customFormat="1" ht="13.5" customHeight="1">
      <c r="A27" s="61">
        <f t="shared" si="1"/>
      </c>
      <c r="B27" s="68"/>
      <c r="D27" s="32"/>
      <c r="F27" s="32"/>
      <c r="G27" s="70">
        <f t="shared" si="2"/>
      </c>
    </row>
    <row r="28" spans="1:7" s="31" customFormat="1" ht="13.5" customHeight="1">
      <c r="A28" s="61">
        <f t="shared" si="1"/>
      </c>
      <c r="B28" s="68"/>
      <c r="D28" s="32"/>
      <c r="F28" s="32"/>
      <c r="G28" s="70">
        <f t="shared" si="2"/>
      </c>
    </row>
    <row r="29" spans="1:7" s="31" customFormat="1" ht="13.5" customHeight="1">
      <c r="A29" s="61">
        <f t="shared" si="1"/>
      </c>
      <c r="B29" s="68"/>
      <c r="D29" s="32"/>
      <c r="F29" s="32"/>
      <c r="G29" s="70">
        <f t="shared" si="2"/>
      </c>
    </row>
    <row r="30" spans="1:7" s="31" customFormat="1" ht="13.5" customHeight="1">
      <c r="A30" s="61">
        <f t="shared" si="1"/>
      </c>
      <c r="B30" s="68"/>
      <c r="D30" s="32"/>
      <c r="F30" s="32"/>
      <c r="G30" s="70">
        <f t="shared" si="2"/>
      </c>
    </row>
    <row r="31" spans="1:7" s="31" customFormat="1" ht="13.5" customHeight="1">
      <c r="A31" s="61">
        <f t="shared" si="1"/>
      </c>
      <c r="B31" s="68"/>
      <c r="D31" s="32"/>
      <c r="F31" s="32"/>
      <c r="G31" s="70">
        <f t="shared" si="2"/>
      </c>
    </row>
    <row r="32" spans="1:7" s="31" customFormat="1" ht="13.5" customHeight="1">
      <c r="A32" s="61">
        <f t="shared" si="1"/>
      </c>
      <c r="B32" s="68"/>
      <c r="D32" s="32"/>
      <c r="F32" s="32"/>
      <c r="G32" s="70">
        <f t="shared" si="2"/>
      </c>
    </row>
    <row r="33" spans="1:7" s="31" customFormat="1" ht="13.5" customHeight="1">
      <c r="A33" s="61">
        <f t="shared" si="1"/>
      </c>
      <c r="B33" s="68"/>
      <c r="D33" s="32"/>
      <c r="F33" s="32"/>
      <c r="G33" s="70">
        <f t="shared" si="2"/>
      </c>
    </row>
    <row r="34" spans="1:7" s="31" customFormat="1" ht="13.5" customHeight="1">
      <c r="A34" s="62">
        <f t="shared" si="1"/>
      </c>
      <c r="B34" s="69"/>
      <c r="C34" s="33"/>
      <c r="D34" s="34"/>
      <c r="E34" s="33"/>
      <c r="F34" s="34"/>
      <c r="G34" s="70">
        <f t="shared" si="2"/>
      </c>
    </row>
    <row r="35" spans="1:7" s="31" customFormat="1" ht="13.5" customHeight="1">
      <c r="A35" s="61">
        <f t="shared" si="1"/>
      </c>
      <c r="B35" s="68"/>
      <c r="D35" s="32"/>
      <c r="F35" s="32"/>
      <c r="G35" s="70">
        <f t="shared" si="2"/>
      </c>
    </row>
    <row r="36" spans="1:7" s="31" customFormat="1" ht="13.5" customHeight="1">
      <c r="A36" s="61">
        <f t="shared" si="1"/>
      </c>
      <c r="B36" s="68"/>
      <c r="D36" s="32"/>
      <c r="F36" s="32"/>
      <c r="G36" s="70">
        <f t="shared" si="2"/>
      </c>
    </row>
    <row r="37" spans="1:7" s="31" customFormat="1" ht="13.5" customHeight="1">
      <c r="A37" s="61">
        <f t="shared" si="1"/>
      </c>
      <c r="B37" s="68"/>
      <c r="D37" s="32"/>
      <c r="F37" s="32"/>
      <c r="G37" s="70">
        <f t="shared" si="2"/>
      </c>
    </row>
    <row r="38" spans="1:7" s="31" customFormat="1" ht="13.5" customHeight="1">
      <c r="A38" s="61">
        <f t="shared" si="1"/>
      </c>
      <c r="B38" s="68"/>
      <c r="D38" s="32"/>
      <c r="F38" s="32"/>
      <c r="G38" s="70">
        <f t="shared" si="2"/>
      </c>
    </row>
    <row r="39" spans="1:7" s="31" customFormat="1" ht="13.5" customHeight="1">
      <c r="A39" s="61">
        <f aca="true" t="shared" si="3" ref="A39:A51">IF(F39&gt;0,(ROW()-3)&amp;".","")</f>
      </c>
      <c r="B39" s="68"/>
      <c r="D39" s="32"/>
      <c r="F39" s="32"/>
      <c r="G39" s="70">
        <f t="shared" si="2"/>
      </c>
    </row>
    <row r="40" spans="1:7" s="31" customFormat="1" ht="13.5" customHeight="1">
      <c r="A40" s="61">
        <f t="shared" si="3"/>
      </c>
      <c r="B40" s="68"/>
      <c r="D40" s="32"/>
      <c r="F40" s="32"/>
      <c r="G40" s="70">
        <f t="shared" si="2"/>
      </c>
    </row>
    <row r="41" spans="1:7" s="31" customFormat="1" ht="13.5" customHeight="1">
      <c r="A41" s="61">
        <f t="shared" si="3"/>
      </c>
      <c r="B41" s="68"/>
      <c r="D41" s="32"/>
      <c r="F41" s="32"/>
      <c r="G41" s="70">
        <f t="shared" si="2"/>
      </c>
    </row>
    <row r="42" spans="1:7" s="31" customFormat="1" ht="13.5" customHeight="1">
      <c r="A42" s="61">
        <f t="shared" si="3"/>
      </c>
      <c r="B42" s="68"/>
      <c r="D42" s="32"/>
      <c r="F42" s="32"/>
      <c r="G42" s="70">
        <f t="shared" si="2"/>
      </c>
    </row>
    <row r="43" spans="1:7" s="31" customFormat="1" ht="13.5" customHeight="1">
      <c r="A43" s="61">
        <f t="shared" si="3"/>
      </c>
      <c r="B43" s="68"/>
      <c r="D43" s="32"/>
      <c r="F43" s="32"/>
      <c r="G43" s="70">
        <f t="shared" si="2"/>
      </c>
    </row>
    <row r="44" spans="1:7" s="31" customFormat="1" ht="13.5" customHeight="1">
      <c r="A44" s="61">
        <f t="shared" si="3"/>
      </c>
      <c r="B44" s="68"/>
      <c r="D44" s="32"/>
      <c r="F44" s="32"/>
      <c r="G44" s="70">
        <f t="shared" si="2"/>
      </c>
    </row>
    <row r="45" spans="1:7" s="31" customFormat="1" ht="13.5" customHeight="1">
      <c r="A45" s="61">
        <f t="shared" si="3"/>
      </c>
      <c r="B45" s="68"/>
      <c r="D45" s="32"/>
      <c r="F45" s="32"/>
      <c r="G45" s="70">
        <f t="shared" si="2"/>
      </c>
    </row>
    <row r="46" spans="1:7" s="31" customFormat="1" ht="13.5" customHeight="1">
      <c r="A46" s="61">
        <f t="shared" si="3"/>
      </c>
      <c r="B46" s="68"/>
      <c r="D46" s="32"/>
      <c r="F46" s="32"/>
      <c r="G46" s="70">
        <f t="shared" si="2"/>
      </c>
    </row>
    <row r="47" spans="1:7" s="31" customFormat="1" ht="13.5" customHeight="1">
      <c r="A47" s="61">
        <f t="shared" si="3"/>
      </c>
      <c r="B47" s="68"/>
      <c r="D47" s="32"/>
      <c r="F47" s="32"/>
      <c r="G47" s="70">
        <f t="shared" si="2"/>
      </c>
    </row>
    <row r="48" spans="1:7" s="31" customFormat="1" ht="13.5" customHeight="1">
      <c r="A48" s="61">
        <f t="shared" si="3"/>
      </c>
      <c r="B48" s="68"/>
      <c r="D48" s="32"/>
      <c r="F48" s="32"/>
      <c r="G48" s="70">
        <f t="shared" si="2"/>
      </c>
    </row>
    <row r="49" spans="1:7" s="31" customFormat="1" ht="13.5" customHeight="1">
      <c r="A49" s="61">
        <f t="shared" si="3"/>
      </c>
      <c r="B49" s="68"/>
      <c r="D49" s="32"/>
      <c r="F49" s="32"/>
      <c r="G49" s="70">
        <f t="shared" si="2"/>
      </c>
    </row>
    <row r="50" spans="1:7" s="31" customFormat="1" ht="13.5" customHeight="1">
      <c r="A50" s="61">
        <f t="shared" si="3"/>
      </c>
      <c r="B50" s="68"/>
      <c r="D50" s="32"/>
      <c r="F50" s="32"/>
      <c r="G50" s="70">
        <f t="shared" si="2"/>
      </c>
    </row>
    <row r="51" spans="1:7" s="31" customFormat="1" ht="13.5" customHeight="1">
      <c r="A51" s="62" t="str">
        <f t="shared" si="3"/>
        <v>48.</v>
      </c>
      <c r="B51" s="69"/>
      <c r="C51" s="33"/>
      <c r="D51" s="34"/>
      <c r="E51" s="33"/>
      <c r="F51" s="34">
        <v>555</v>
      </c>
      <c r="G51" s="70">
        <f t="shared" si="2"/>
        <v>715</v>
      </c>
    </row>
    <row r="65536" ht="12.75">
      <c r="E65536" s="31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E23" sqref="E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17" customWidth="1"/>
    <col min="5" max="5" width="26.375" style="0" customWidth="1"/>
    <col min="6" max="6" width="9.25390625" style="46" customWidth="1"/>
    <col min="7" max="7" width="9.125" style="17" customWidth="1"/>
  </cols>
  <sheetData>
    <row r="2" spans="2:7" s="24" customFormat="1" ht="29.25" customHeight="1">
      <c r="B2" s="19"/>
      <c r="C2" s="19" t="s">
        <v>26</v>
      </c>
      <c r="D2" s="29"/>
      <c r="E2" s="21"/>
      <c r="F2" s="44"/>
      <c r="G2" s="23" t="s">
        <v>35</v>
      </c>
    </row>
    <row r="3" spans="1:7" s="27" customFormat="1" ht="23.25" customHeight="1" thickBot="1">
      <c r="A3" s="25"/>
      <c r="B3" s="67" t="s">
        <v>44</v>
      </c>
      <c r="C3" s="25" t="s">
        <v>20</v>
      </c>
      <c r="D3" s="30" t="s">
        <v>24</v>
      </c>
      <c r="E3" s="25" t="s">
        <v>43</v>
      </c>
      <c r="F3" s="45" t="s">
        <v>21</v>
      </c>
      <c r="G3" s="26" t="s">
        <v>22</v>
      </c>
    </row>
    <row r="4" spans="1:12" s="27" customFormat="1" ht="13.5" customHeight="1">
      <c r="A4" s="61"/>
      <c r="B4" s="68">
        <v>115</v>
      </c>
      <c r="C4" s="31" t="s">
        <v>184</v>
      </c>
      <c r="D4" s="32">
        <v>91</v>
      </c>
      <c r="E4" s="31" t="s">
        <v>159</v>
      </c>
      <c r="F4" s="47">
        <v>10.69</v>
      </c>
      <c r="G4" s="70">
        <f>IF(F4&gt;0,(INT(POWER(F4-1.5,1.05)*56.0211)),"")</f>
        <v>575</v>
      </c>
      <c r="H4" s="106" t="s">
        <v>49</v>
      </c>
      <c r="I4" s="105"/>
      <c r="J4" s="105"/>
      <c r="K4" s="105"/>
      <c r="L4" s="105"/>
    </row>
    <row r="5" spans="1:12" s="27" customFormat="1" ht="13.5" customHeight="1">
      <c r="A5" s="61"/>
      <c r="B5" s="68"/>
      <c r="C5" s="31" t="s">
        <v>224</v>
      </c>
      <c r="D5" s="32">
        <v>91</v>
      </c>
      <c r="E5" s="31" t="s">
        <v>219</v>
      </c>
      <c r="F5" s="47">
        <v>10.55</v>
      </c>
      <c r="G5" s="70">
        <f>IF(F5&gt;0,(INT(POWER(F5-1.5,1.05)*56.0211)),"")</f>
        <v>566</v>
      </c>
      <c r="H5" s="105" t="s">
        <v>48</v>
      </c>
      <c r="I5" s="105"/>
      <c r="J5" s="105"/>
      <c r="K5" s="105"/>
      <c r="L5" s="105"/>
    </row>
    <row r="6" spans="1:12" s="27" customFormat="1" ht="13.5" customHeight="1">
      <c r="A6" s="61"/>
      <c r="B6" s="68">
        <v>107</v>
      </c>
      <c r="C6" s="31" t="s">
        <v>252</v>
      </c>
      <c r="D6" s="32">
        <v>90</v>
      </c>
      <c r="E6" s="31" t="s">
        <v>154</v>
      </c>
      <c r="F6" s="47">
        <v>10.52</v>
      </c>
      <c r="G6" s="70">
        <f>IF(F6&gt;0,(INT(POWER(F6-1.5,1.05)*56.0211)),"")</f>
        <v>564</v>
      </c>
      <c r="H6" s="40" t="s">
        <v>29</v>
      </c>
      <c r="I6" s="40"/>
      <c r="J6" s="40"/>
      <c r="K6" s="40"/>
      <c r="L6" s="104"/>
    </row>
    <row r="7" spans="1:12" s="27" customFormat="1" ht="13.5" customHeight="1">
      <c r="A7" s="61"/>
      <c r="B7" s="68">
        <v>174</v>
      </c>
      <c r="C7" s="31" t="s">
        <v>198</v>
      </c>
      <c r="D7" s="32">
        <v>90</v>
      </c>
      <c r="E7" s="31" t="s">
        <v>188</v>
      </c>
      <c r="F7" s="47">
        <v>10.14</v>
      </c>
      <c r="G7" s="70">
        <f>IF(F7&gt;0,(INT(POWER(F7-1.5,1.05)*56.0211)),"")</f>
        <v>539</v>
      </c>
      <c r="H7" s="107" t="s">
        <v>50</v>
      </c>
      <c r="I7" s="57"/>
      <c r="J7" s="57"/>
      <c r="K7" s="57"/>
      <c r="L7" s="104"/>
    </row>
    <row r="8" spans="1:12" s="27" customFormat="1" ht="13.5" customHeight="1">
      <c r="A8" s="61"/>
      <c r="B8" s="68"/>
      <c r="C8" s="31" t="s">
        <v>226</v>
      </c>
      <c r="D8" s="32">
        <v>93</v>
      </c>
      <c r="E8" s="31" t="s">
        <v>219</v>
      </c>
      <c r="F8" s="47">
        <v>9.98</v>
      </c>
      <c r="G8" s="70">
        <f>IF(F8&gt;0,(INT(POWER(F8-1.5,1.05)*56.0211)),"")</f>
        <v>528</v>
      </c>
      <c r="H8" s="107" t="s">
        <v>51</v>
      </c>
      <c r="I8" s="57"/>
      <c r="J8" s="57"/>
      <c r="K8" s="57"/>
      <c r="L8" s="104"/>
    </row>
    <row r="9" spans="1:12" s="27" customFormat="1" ht="13.5" customHeight="1">
      <c r="A9" s="61"/>
      <c r="B9" s="68">
        <v>148</v>
      </c>
      <c r="C9" s="31" t="s">
        <v>180</v>
      </c>
      <c r="D9" s="32">
        <v>89</v>
      </c>
      <c r="E9" s="31" t="s">
        <v>147</v>
      </c>
      <c r="F9" s="47">
        <v>9.75</v>
      </c>
      <c r="G9" s="70">
        <f>IF(F9&gt;0,(INT(POWER(F9-1.5,1.05)*56.0211)),"")</f>
        <v>513</v>
      </c>
      <c r="H9" s="40" t="s">
        <v>25</v>
      </c>
      <c r="I9" s="40"/>
      <c r="J9" s="40"/>
      <c r="K9" s="40"/>
      <c r="L9" s="104"/>
    </row>
    <row r="10" spans="1:7" s="27" customFormat="1" ht="13.5" customHeight="1">
      <c r="A10" s="61"/>
      <c r="B10" s="68">
        <v>109</v>
      </c>
      <c r="C10" s="31" t="s">
        <v>178</v>
      </c>
      <c r="D10" s="32">
        <v>92</v>
      </c>
      <c r="E10" s="31" t="s">
        <v>154</v>
      </c>
      <c r="F10" s="47">
        <v>9.63</v>
      </c>
      <c r="G10" s="70">
        <f>IF(F10&gt;0,(INT(POWER(F10-1.5,1.05)*56.0211)),"")</f>
        <v>505</v>
      </c>
    </row>
    <row r="11" spans="1:7" s="27" customFormat="1" ht="13.5" customHeight="1">
      <c r="A11" s="61"/>
      <c r="B11" s="68">
        <v>182</v>
      </c>
      <c r="C11" s="31" t="s">
        <v>197</v>
      </c>
      <c r="D11" s="32"/>
      <c r="E11" s="31" t="s">
        <v>188</v>
      </c>
      <c r="F11" s="47">
        <v>9.61</v>
      </c>
      <c r="G11" s="70">
        <f>IF(F11&gt;0,(INT(POWER(F11-1.5,1.05)*56.0211)),"")</f>
        <v>504</v>
      </c>
    </row>
    <row r="12" spans="1:7" s="27" customFormat="1" ht="13.5" customHeight="1">
      <c r="A12" s="61"/>
      <c r="B12" s="68">
        <v>160</v>
      </c>
      <c r="C12" s="31" t="s">
        <v>183</v>
      </c>
      <c r="D12" s="32">
        <v>93</v>
      </c>
      <c r="E12" s="31" t="s">
        <v>157</v>
      </c>
      <c r="F12" s="47">
        <v>9.55</v>
      </c>
      <c r="G12" s="70">
        <f>IF(F12&gt;0,(INT(POWER(F12-1.5,1.05)*56.0211)),"")</f>
        <v>500</v>
      </c>
    </row>
    <row r="13" spans="1:7" s="27" customFormat="1" ht="13.5" customHeight="1">
      <c r="A13" s="61" t="str">
        <f aca="true" t="shared" si="0" ref="A13:A34">IF(F13&gt;0,(ROW()-3)&amp;".","")</f>
        <v>10.</v>
      </c>
      <c r="B13" s="68">
        <v>108</v>
      </c>
      <c r="C13" s="31" t="s">
        <v>177</v>
      </c>
      <c r="D13" s="32">
        <v>91</v>
      </c>
      <c r="E13" s="31" t="s">
        <v>154</v>
      </c>
      <c r="F13" s="47">
        <v>9.35</v>
      </c>
      <c r="G13" s="70">
        <f>IF(F13&gt;0,(INT(POWER(F13-1.5,1.05)*56.0211)),"")</f>
        <v>487</v>
      </c>
    </row>
    <row r="14" spans="1:7" s="27" customFormat="1" ht="13.5" customHeight="1">
      <c r="A14" s="61" t="str">
        <f t="shared" si="0"/>
        <v>11.</v>
      </c>
      <c r="B14" s="68">
        <v>175</v>
      </c>
      <c r="C14" s="31" t="s">
        <v>199</v>
      </c>
      <c r="D14" s="32">
        <v>91</v>
      </c>
      <c r="E14" s="31" t="s">
        <v>188</v>
      </c>
      <c r="F14" s="47">
        <v>9.19</v>
      </c>
      <c r="G14" s="70">
        <f>IF(F14&gt;0,(INT(POWER(F14-1.5,1.05)*56.0211)),"")</f>
        <v>477</v>
      </c>
    </row>
    <row r="15" spans="1:7" s="27" customFormat="1" ht="13.5" customHeight="1">
      <c r="A15" s="61" t="str">
        <f t="shared" si="0"/>
        <v>12.</v>
      </c>
      <c r="B15" s="68">
        <v>147</v>
      </c>
      <c r="C15" s="31" t="s">
        <v>218</v>
      </c>
      <c r="D15" s="32">
        <v>90</v>
      </c>
      <c r="E15" s="31" t="s">
        <v>147</v>
      </c>
      <c r="F15" s="47">
        <v>8.83</v>
      </c>
      <c r="G15" s="70">
        <f>IF(F15&gt;0,(INT(POWER(F15-1.5,1.05)*56.0211)),"")</f>
        <v>453</v>
      </c>
    </row>
    <row r="16" spans="1:7" s="27" customFormat="1" ht="13.5" customHeight="1">
      <c r="A16" s="61" t="str">
        <f t="shared" si="0"/>
        <v>13.</v>
      </c>
      <c r="B16" s="68">
        <v>121</v>
      </c>
      <c r="C16" s="31" t="s">
        <v>185</v>
      </c>
      <c r="D16" s="32">
        <v>91</v>
      </c>
      <c r="E16" s="31" t="s">
        <v>159</v>
      </c>
      <c r="F16" s="47">
        <v>8.82</v>
      </c>
      <c r="G16" s="70">
        <f>IF(F16&gt;0,(INT(POWER(F16-1.5,1.05)*56.0211)),"")</f>
        <v>452</v>
      </c>
    </row>
    <row r="17" spans="1:7" s="27" customFormat="1" ht="13.5" customHeight="1">
      <c r="A17" s="61" t="str">
        <f t="shared" si="0"/>
        <v>14.</v>
      </c>
      <c r="B17" s="68">
        <v>159</v>
      </c>
      <c r="C17" s="31" t="s">
        <v>182</v>
      </c>
      <c r="D17" s="32">
        <v>92</v>
      </c>
      <c r="E17" s="31" t="s">
        <v>157</v>
      </c>
      <c r="F17" s="47">
        <v>8.72</v>
      </c>
      <c r="G17" s="70">
        <f>IF(F17&gt;0,(INT(POWER(F17-1.5,1.05)*56.0211)),"")</f>
        <v>446</v>
      </c>
    </row>
    <row r="18" spans="1:7" s="27" customFormat="1" ht="13.5" customHeight="1">
      <c r="A18" s="61" t="str">
        <f t="shared" si="0"/>
        <v>15.</v>
      </c>
      <c r="B18" s="68"/>
      <c r="C18" s="31" t="s">
        <v>241</v>
      </c>
      <c r="D18" s="32">
        <v>90</v>
      </c>
      <c r="E18" s="31" t="s">
        <v>231</v>
      </c>
      <c r="F18" s="47">
        <v>8.48</v>
      </c>
      <c r="G18" s="70">
        <f>IF(F18&gt;0,(INT(POWER(F18-1.5,1.05)*56.0211)),"")</f>
        <v>430</v>
      </c>
    </row>
    <row r="19" spans="1:7" s="27" customFormat="1" ht="13.5" customHeight="1">
      <c r="A19" s="61" t="str">
        <f t="shared" si="0"/>
        <v>16.</v>
      </c>
      <c r="B19" s="68">
        <v>131</v>
      </c>
      <c r="C19" s="31" t="s">
        <v>179</v>
      </c>
      <c r="D19" s="32">
        <v>93</v>
      </c>
      <c r="E19" s="31" t="s">
        <v>163</v>
      </c>
      <c r="F19" s="47">
        <v>8.3</v>
      </c>
      <c r="G19" s="70">
        <f>IF(F19&gt;0,(INT(POWER(F19-1.5,1.05)*56.0211)),"")</f>
        <v>419</v>
      </c>
    </row>
    <row r="20" spans="1:7" s="27" customFormat="1" ht="13.5" customHeight="1">
      <c r="A20" s="61" t="str">
        <f t="shared" si="0"/>
        <v>17.</v>
      </c>
      <c r="B20" s="68"/>
      <c r="C20" s="31" t="s">
        <v>181</v>
      </c>
      <c r="D20" s="32">
        <v>91</v>
      </c>
      <c r="E20" s="31" t="s">
        <v>147</v>
      </c>
      <c r="F20" s="47">
        <v>7.73</v>
      </c>
      <c r="G20" s="70">
        <f>IF(F20&gt;0,(INT(POWER(F20-1.5,1.05)*56.0211)),"")</f>
        <v>382</v>
      </c>
    </row>
    <row r="21" spans="1:7" s="27" customFormat="1" ht="13.5" customHeight="1">
      <c r="A21" s="61" t="str">
        <f t="shared" si="0"/>
        <v>18.</v>
      </c>
      <c r="B21" s="68"/>
      <c r="C21" s="31" t="s">
        <v>242</v>
      </c>
      <c r="D21" s="32">
        <v>93</v>
      </c>
      <c r="E21" s="31" t="s">
        <v>231</v>
      </c>
      <c r="F21" s="47">
        <v>7.72</v>
      </c>
      <c r="G21" s="70">
        <f>IF(F21&gt;0,(INT(POWER(F21-1.5,1.05)*56.0211)),"")</f>
        <v>381</v>
      </c>
    </row>
    <row r="22" spans="1:7" s="27" customFormat="1" ht="13.5" customHeight="1">
      <c r="A22" s="61" t="str">
        <f t="shared" si="0"/>
        <v>19.</v>
      </c>
      <c r="B22" s="68"/>
      <c r="C22" s="31" t="s">
        <v>208</v>
      </c>
      <c r="D22" s="32">
        <v>90</v>
      </c>
      <c r="E22" s="31" t="s">
        <v>159</v>
      </c>
      <c r="F22" s="47">
        <v>7.48</v>
      </c>
      <c r="G22" s="70">
        <f>IF(F22&gt;0,(INT(POWER(F22-1.5,1.05)*56.0211)),"")</f>
        <v>366</v>
      </c>
    </row>
    <row r="23" spans="1:7" s="27" customFormat="1" ht="13.5" customHeight="1">
      <c r="A23" s="61">
        <f t="shared" si="0"/>
      </c>
      <c r="B23" s="68"/>
      <c r="C23" s="31"/>
      <c r="D23" s="32"/>
      <c r="E23" s="31"/>
      <c r="F23" s="47"/>
      <c r="G23" s="70">
        <f>IF(F23&gt;0,(INT(POWER(F23-1.5,1.05)*56.0211)),"")</f>
      </c>
    </row>
    <row r="24" spans="1:7" s="27" customFormat="1" ht="13.5" customHeight="1">
      <c r="A24" s="61">
        <f t="shared" si="0"/>
      </c>
      <c r="B24" s="68"/>
      <c r="F24" s="47"/>
      <c r="G24" s="70">
        <f aca="true" t="shared" si="1" ref="G14:G51">IF(F24&gt;0,(INT(POWER(F24-1.5,1.05)*56.0211)),"")</f>
      </c>
    </row>
    <row r="25" spans="1:7" s="27" customFormat="1" ht="13.5" customHeight="1">
      <c r="A25" s="61">
        <f t="shared" si="0"/>
      </c>
      <c r="B25" s="68"/>
      <c r="C25" s="31"/>
      <c r="D25" s="32"/>
      <c r="E25" s="31"/>
      <c r="F25" s="47"/>
      <c r="G25" s="70">
        <f t="shared" si="1"/>
      </c>
    </row>
    <row r="26" spans="1:7" s="27" customFormat="1" ht="13.5" customHeight="1">
      <c r="A26" s="61">
        <f t="shared" si="0"/>
      </c>
      <c r="B26" s="68"/>
      <c r="C26" s="31"/>
      <c r="D26" s="32"/>
      <c r="E26" s="31"/>
      <c r="F26" s="47"/>
      <c r="G26" s="70">
        <f t="shared" si="1"/>
      </c>
    </row>
    <row r="27" spans="1:7" s="27" customFormat="1" ht="13.5" customHeight="1">
      <c r="A27" s="61">
        <f t="shared" si="0"/>
      </c>
      <c r="B27" s="68"/>
      <c r="C27" s="31"/>
      <c r="D27" s="32"/>
      <c r="E27" s="31"/>
      <c r="F27" s="47"/>
      <c r="G27" s="70">
        <f t="shared" si="1"/>
      </c>
    </row>
    <row r="28" spans="1:7" s="27" customFormat="1" ht="13.5" customHeight="1">
      <c r="A28" s="61">
        <f t="shared" si="0"/>
      </c>
      <c r="B28" s="68"/>
      <c r="C28" s="31"/>
      <c r="D28" s="32"/>
      <c r="E28" s="31"/>
      <c r="F28" s="47"/>
      <c r="G28" s="70">
        <f t="shared" si="1"/>
      </c>
    </row>
    <row r="29" spans="1:7" s="27" customFormat="1" ht="13.5" customHeight="1">
      <c r="A29" s="61">
        <f t="shared" si="0"/>
      </c>
      <c r="B29" s="68"/>
      <c r="C29" s="31"/>
      <c r="D29" s="32"/>
      <c r="E29" s="31"/>
      <c r="F29" s="47"/>
      <c r="G29" s="70">
        <f t="shared" si="1"/>
      </c>
    </row>
    <row r="30" spans="1:7" s="27" customFormat="1" ht="13.5" customHeight="1">
      <c r="A30" s="61">
        <f t="shared" si="0"/>
      </c>
      <c r="B30" s="68"/>
      <c r="C30" s="31"/>
      <c r="D30" s="32"/>
      <c r="E30" s="31"/>
      <c r="F30" s="47"/>
      <c r="G30" s="70">
        <f t="shared" si="1"/>
      </c>
    </row>
    <row r="31" spans="1:7" s="27" customFormat="1" ht="13.5" customHeight="1">
      <c r="A31" s="61">
        <f t="shared" si="0"/>
      </c>
      <c r="B31" s="68"/>
      <c r="C31" s="31"/>
      <c r="D31" s="32"/>
      <c r="E31" s="31"/>
      <c r="F31" s="47"/>
      <c r="G31" s="70">
        <f t="shared" si="1"/>
      </c>
    </row>
    <row r="32" spans="1:7" s="27" customFormat="1" ht="13.5" customHeight="1">
      <c r="A32" s="61">
        <f t="shared" si="0"/>
      </c>
      <c r="B32" s="68"/>
      <c r="C32" s="31"/>
      <c r="D32" s="32"/>
      <c r="E32" s="31"/>
      <c r="F32" s="47"/>
      <c r="G32" s="70">
        <f t="shared" si="1"/>
      </c>
    </row>
    <row r="33" spans="1:7" s="27" customFormat="1" ht="13.5" customHeight="1">
      <c r="A33" s="61">
        <f t="shared" si="0"/>
      </c>
      <c r="B33" s="68"/>
      <c r="C33" s="31"/>
      <c r="D33" s="32"/>
      <c r="E33" s="31"/>
      <c r="F33" s="47"/>
      <c r="G33" s="70">
        <f t="shared" si="1"/>
      </c>
    </row>
    <row r="34" spans="1:7" s="27" customFormat="1" ht="13.5" customHeight="1">
      <c r="A34" s="62">
        <f t="shared" si="0"/>
      </c>
      <c r="B34" s="69"/>
      <c r="C34" s="33"/>
      <c r="D34" s="34"/>
      <c r="E34" s="33"/>
      <c r="F34" s="48"/>
      <c r="G34" s="70">
        <f t="shared" si="1"/>
      </c>
    </row>
    <row r="35" spans="1:7" s="27" customFormat="1" ht="13.5" customHeight="1">
      <c r="A35" s="61">
        <f aca="true" t="shared" si="2" ref="A35:A51">IF(F35&gt;0,(ROW()-3)&amp;".","")</f>
      </c>
      <c r="B35" s="68"/>
      <c r="C35" s="31"/>
      <c r="D35" s="32"/>
      <c r="E35" s="31"/>
      <c r="F35" s="47"/>
      <c r="G35" s="70">
        <f t="shared" si="1"/>
      </c>
    </row>
    <row r="36" spans="1:7" s="27" customFormat="1" ht="13.5" customHeight="1">
      <c r="A36" s="61">
        <f t="shared" si="2"/>
      </c>
      <c r="B36" s="68"/>
      <c r="C36" s="31"/>
      <c r="D36" s="32"/>
      <c r="E36" s="31"/>
      <c r="F36" s="47"/>
      <c r="G36" s="70">
        <f t="shared" si="1"/>
      </c>
    </row>
    <row r="37" spans="1:7" s="27" customFormat="1" ht="13.5" customHeight="1">
      <c r="A37" s="61">
        <f t="shared" si="2"/>
      </c>
      <c r="B37" s="68"/>
      <c r="C37" s="31"/>
      <c r="D37" s="32"/>
      <c r="E37" s="31"/>
      <c r="F37" s="47"/>
      <c r="G37" s="70">
        <f t="shared" si="1"/>
      </c>
    </row>
    <row r="38" spans="1:7" s="27" customFormat="1" ht="13.5" customHeight="1">
      <c r="A38" s="61">
        <f t="shared" si="2"/>
      </c>
      <c r="B38" s="68"/>
      <c r="C38" s="31"/>
      <c r="D38" s="32"/>
      <c r="E38" s="31"/>
      <c r="F38" s="47"/>
      <c r="G38" s="70">
        <f t="shared" si="1"/>
      </c>
    </row>
    <row r="39" spans="1:7" s="27" customFormat="1" ht="13.5" customHeight="1">
      <c r="A39" s="61">
        <f t="shared" si="2"/>
      </c>
      <c r="B39" s="68"/>
      <c r="C39" s="31"/>
      <c r="D39" s="32"/>
      <c r="E39" s="31"/>
      <c r="F39" s="47"/>
      <c r="G39" s="70">
        <f t="shared" si="1"/>
      </c>
    </row>
    <row r="40" spans="1:7" s="27" customFormat="1" ht="13.5" customHeight="1">
      <c r="A40" s="61">
        <f t="shared" si="2"/>
      </c>
      <c r="B40" s="68"/>
      <c r="C40" s="31"/>
      <c r="D40" s="32"/>
      <c r="E40" s="31"/>
      <c r="F40" s="47"/>
      <c r="G40" s="70">
        <f t="shared" si="1"/>
      </c>
    </row>
    <row r="41" spans="1:7" s="27" customFormat="1" ht="13.5" customHeight="1">
      <c r="A41" s="61">
        <f t="shared" si="2"/>
      </c>
      <c r="B41" s="68"/>
      <c r="C41" s="31"/>
      <c r="D41" s="32"/>
      <c r="E41" s="31"/>
      <c r="F41" s="47"/>
      <c r="G41" s="70">
        <f t="shared" si="1"/>
      </c>
    </row>
    <row r="42" spans="1:7" s="27" customFormat="1" ht="13.5" customHeight="1">
      <c r="A42" s="61">
        <f t="shared" si="2"/>
      </c>
      <c r="B42" s="68"/>
      <c r="C42" s="31"/>
      <c r="D42" s="32"/>
      <c r="E42" s="31"/>
      <c r="F42" s="47"/>
      <c r="G42" s="70">
        <f t="shared" si="1"/>
      </c>
    </row>
    <row r="43" spans="1:7" s="27" customFormat="1" ht="13.5" customHeight="1">
      <c r="A43" s="61">
        <f t="shared" si="2"/>
      </c>
      <c r="B43" s="68"/>
      <c r="C43" s="31"/>
      <c r="D43" s="32"/>
      <c r="E43" s="31"/>
      <c r="F43" s="47"/>
      <c r="G43" s="70">
        <f t="shared" si="1"/>
      </c>
    </row>
    <row r="44" spans="1:7" s="27" customFormat="1" ht="13.5" customHeight="1">
      <c r="A44" s="61">
        <f t="shared" si="2"/>
      </c>
      <c r="B44" s="68"/>
      <c r="C44" s="31"/>
      <c r="D44" s="32"/>
      <c r="E44" s="31"/>
      <c r="F44" s="47"/>
      <c r="G44" s="70">
        <f t="shared" si="1"/>
      </c>
    </row>
    <row r="45" spans="1:7" s="27" customFormat="1" ht="13.5" customHeight="1">
      <c r="A45" s="61">
        <f t="shared" si="2"/>
      </c>
      <c r="B45" s="68"/>
      <c r="C45" s="31"/>
      <c r="D45" s="32"/>
      <c r="E45" s="31"/>
      <c r="F45" s="47"/>
      <c r="G45" s="70">
        <f t="shared" si="1"/>
      </c>
    </row>
    <row r="46" spans="1:7" s="27" customFormat="1" ht="13.5" customHeight="1">
      <c r="A46" s="61">
        <f t="shared" si="2"/>
      </c>
      <c r="B46" s="68"/>
      <c r="C46" s="31"/>
      <c r="D46" s="32"/>
      <c r="E46" s="31"/>
      <c r="F46" s="47"/>
      <c r="G46" s="70">
        <f t="shared" si="1"/>
      </c>
    </row>
    <row r="47" spans="1:7" s="27" customFormat="1" ht="13.5" customHeight="1">
      <c r="A47" s="61">
        <f t="shared" si="2"/>
      </c>
      <c r="B47" s="68"/>
      <c r="C47" s="31"/>
      <c r="D47" s="32"/>
      <c r="E47" s="31"/>
      <c r="F47" s="47"/>
      <c r="G47" s="70">
        <f t="shared" si="1"/>
      </c>
    </row>
    <row r="48" spans="1:7" s="27" customFormat="1" ht="13.5" customHeight="1">
      <c r="A48" s="61">
        <f t="shared" si="2"/>
      </c>
      <c r="B48" s="68"/>
      <c r="C48" s="31"/>
      <c r="D48" s="32"/>
      <c r="E48" s="31"/>
      <c r="F48" s="47"/>
      <c r="G48" s="70">
        <f t="shared" si="1"/>
      </c>
    </row>
    <row r="49" spans="1:7" s="27" customFormat="1" ht="13.5" customHeight="1">
      <c r="A49" s="61">
        <f t="shared" si="2"/>
      </c>
      <c r="B49" s="68"/>
      <c r="C49" s="31"/>
      <c r="D49" s="32"/>
      <c r="E49" s="31"/>
      <c r="F49" s="47"/>
      <c r="G49" s="70">
        <f t="shared" si="1"/>
      </c>
    </row>
    <row r="50" spans="1:7" s="27" customFormat="1" ht="13.5" customHeight="1">
      <c r="A50" s="61">
        <f t="shared" si="2"/>
      </c>
      <c r="B50" s="68"/>
      <c r="C50" s="31"/>
      <c r="D50" s="32"/>
      <c r="E50" s="31"/>
      <c r="F50" s="47"/>
      <c r="G50" s="70">
        <f t="shared" si="1"/>
      </c>
    </row>
    <row r="51" spans="1:7" s="27" customFormat="1" ht="13.5" customHeight="1" thickBot="1">
      <c r="A51" s="63" t="str">
        <f t="shared" si="2"/>
        <v>48.</v>
      </c>
      <c r="B51" s="71"/>
      <c r="C51" s="35"/>
      <c r="D51" s="36"/>
      <c r="E51" s="35"/>
      <c r="F51" s="49">
        <v>8.5</v>
      </c>
      <c r="G51" s="70">
        <f t="shared" si="1"/>
        <v>432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66.00390625" style="0" customWidth="1"/>
    <col min="4" max="4" width="4.375" style="17" customWidth="1"/>
    <col min="5" max="5" width="1.00390625" style="17" customWidth="1"/>
    <col min="6" max="6" width="6.625" style="52" customWidth="1"/>
    <col min="7" max="7" width="8.625" style="17" customWidth="1"/>
  </cols>
  <sheetData>
    <row r="2" spans="2:7" s="24" customFormat="1" ht="29.25" customHeight="1">
      <c r="B2" s="19" t="s">
        <v>27</v>
      </c>
      <c r="C2" s="21"/>
      <c r="D2" s="22"/>
      <c r="E2" s="22"/>
      <c r="F2" s="50"/>
      <c r="G2" s="23" t="s">
        <v>36</v>
      </c>
    </row>
    <row r="3" spans="1:7" s="27" customFormat="1" ht="23.25" customHeight="1" thickBot="1">
      <c r="A3" s="25"/>
      <c r="B3" s="25" t="s">
        <v>43</v>
      </c>
      <c r="C3" s="25" t="s">
        <v>28</v>
      </c>
      <c r="D3" s="28"/>
      <c r="E3" s="26" t="s">
        <v>21</v>
      </c>
      <c r="F3" s="51"/>
      <c r="G3" s="26" t="s">
        <v>22</v>
      </c>
    </row>
    <row r="4" spans="1:12" s="27" customFormat="1" ht="18" customHeight="1">
      <c r="A4" s="61"/>
      <c r="B4" s="31" t="s">
        <v>163</v>
      </c>
      <c r="C4" s="31" t="s">
        <v>207</v>
      </c>
      <c r="D4" s="53">
        <v>2</v>
      </c>
      <c r="E4" s="58" t="str">
        <f>IF(F4=0,"",":")</f>
        <v>:</v>
      </c>
      <c r="F4" s="47">
        <v>29</v>
      </c>
      <c r="G4" s="72">
        <f>IF(F4&lt;&gt;"",(INT(POWER(305.5-(60*D4+F4),1.85)*0.08713)),"")</f>
        <v>1000</v>
      </c>
      <c r="H4" s="106" t="s">
        <v>49</v>
      </c>
      <c r="I4" s="105"/>
      <c r="J4" s="105"/>
      <c r="K4" s="105"/>
      <c r="L4" s="105"/>
    </row>
    <row r="5" spans="1:12" s="27" customFormat="1" ht="18" customHeight="1">
      <c r="A5" s="61"/>
      <c r="B5" s="31" t="s">
        <v>211</v>
      </c>
      <c r="C5" s="31" t="s">
        <v>213</v>
      </c>
      <c r="D5" s="53">
        <v>2</v>
      </c>
      <c r="E5" s="58" t="str">
        <f>IF(F5=0,"",":")</f>
        <v>:</v>
      </c>
      <c r="F5" s="47">
        <v>32</v>
      </c>
      <c r="G5" s="72">
        <f>IF(F5&lt;&gt;"",(INT(POWER(305.5-(60*D5+F5),1.85)*0.08713)),"")</f>
        <v>964</v>
      </c>
      <c r="H5" s="105" t="s">
        <v>48</v>
      </c>
      <c r="I5" s="105"/>
      <c r="J5" s="105"/>
      <c r="K5" s="105"/>
      <c r="L5" s="105"/>
    </row>
    <row r="6" spans="1:12" s="27" customFormat="1" ht="18" customHeight="1">
      <c r="A6" s="61"/>
      <c r="B6" s="31" t="s">
        <v>139</v>
      </c>
      <c r="C6" s="31" t="s">
        <v>253</v>
      </c>
      <c r="D6" s="31">
        <v>2</v>
      </c>
      <c r="E6" s="58" t="str">
        <f>IF(F6=0,"",":")</f>
        <v>:</v>
      </c>
      <c r="F6" s="47">
        <v>33.33</v>
      </c>
      <c r="G6" s="72">
        <f>IF(F6&lt;&gt;"",(INT(POWER(305.5-(60*D6+F6),1.85)*0.08713)),"")</f>
        <v>949</v>
      </c>
      <c r="H6" s="40" t="s">
        <v>29</v>
      </c>
      <c r="I6" s="40"/>
      <c r="J6" s="40"/>
      <c r="K6" s="40"/>
      <c r="L6" s="104"/>
    </row>
    <row r="7" spans="1:12" s="27" customFormat="1" ht="18" customHeight="1">
      <c r="A7" s="61"/>
      <c r="B7" s="31" t="s">
        <v>219</v>
      </c>
      <c r="C7" s="31" t="s">
        <v>227</v>
      </c>
      <c r="D7" s="31">
        <v>2</v>
      </c>
      <c r="E7" s="58" t="str">
        <f>IF(F7=0,"",":")</f>
        <v>:</v>
      </c>
      <c r="F7" s="47">
        <v>36.36</v>
      </c>
      <c r="G7" s="72">
        <f>IF(F7&lt;&gt;"",(INT(POWER(305.5-(60*D7+F7),1.85)*0.08713)),"")</f>
        <v>914</v>
      </c>
      <c r="H7" s="107" t="s">
        <v>50</v>
      </c>
      <c r="I7" s="57"/>
      <c r="J7" s="57"/>
      <c r="K7" s="57"/>
      <c r="L7" s="104"/>
    </row>
    <row r="8" spans="1:12" s="27" customFormat="1" ht="18" customHeight="1">
      <c r="A8" s="61"/>
      <c r="B8" s="31" t="s">
        <v>147</v>
      </c>
      <c r="C8" s="31" t="s">
        <v>249</v>
      </c>
      <c r="D8" s="53">
        <v>2</v>
      </c>
      <c r="E8" s="58" t="str">
        <f>IF(F8=0,"",":")</f>
        <v>:</v>
      </c>
      <c r="F8" s="47">
        <v>40.49</v>
      </c>
      <c r="G8" s="72">
        <f>IF(F8&lt;&gt;"",(INT(POWER(305.5-(60*D8+F8),1.85)*0.08713)),"")</f>
        <v>868</v>
      </c>
      <c r="H8" s="107" t="s">
        <v>51</v>
      </c>
      <c r="I8" s="57"/>
      <c r="J8" s="57"/>
      <c r="K8" s="57"/>
      <c r="L8" s="104"/>
    </row>
    <row r="9" spans="1:12" s="27" customFormat="1" ht="18" customHeight="1">
      <c r="A9" s="61"/>
      <c r="B9" s="31" t="s">
        <v>231</v>
      </c>
      <c r="C9" s="31" t="s">
        <v>251</v>
      </c>
      <c r="D9" s="31">
        <v>2</v>
      </c>
      <c r="E9" s="58" t="str">
        <f>IF(F9=0,"",":")</f>
        <v>:</v>
      </c>
      <c r="F9" s="47">
        <v>43.25</v>
      </c>
      <c r="G9" s="72">
        <f>IF(F9&lt;&gt;"",(INT(POWER(305.5-(60*D9+F9),1.85)*0.08713)),"")</f>
        <v>838</v>
      </c>
      <c r="H9" s="40" t="s">
        <v>25</v>
      </c>
      <c r="I9" s="40"/>
      <c r="J9" s="40"/>
      <c r="K9" s="40"/>
      <c r="L9" s="104"/>
    </row>
    <row r="10" spans="1:7" s="27" customFormat="1" ht="18" customHeight="1">
      <c r="A10" s="61" t="str">
        <f aca="true" t="shared" si="0" ref="A10:A34">IF(D10&gt;0,(ROW()-3)&amp;".","")</f>
        <v>7.</v>
      </c>
      <c r="B10" s="31" t="s">
        <v>157</v>
      </c>
      <c r="C10" s="31" t="s">
        <v>186</v>
      </c>
      <c r="D10" s="54">
        <v>2</v>
      </c>
      <c r="E10" s="58" t="str">
        <f>IF(F10=0,"",":")</f>
        <v>:</v>
      </c>
      <c r="F10" s="101">
        <v>43.37</v>
      </c>
      <c r="G10" s="72">
        <f>IF(F10&lt;&gt;"",(INT(POWER(305.5-(60*D10+F10),1.85)*0.08713)),"")</f>
        <v>836</v>
      </c>
    </row>
    <row r="11" spans="1:7" s="27" customFormat="1" ht="18" customHeight="1">
      <c r="A11" s="61" t="str">
        <f t="shared" si="0"/>
        <v>8.</v>
      </c>
      <c r="B11" s="31" t="s">
        <v>188</v>
      </c>
      <c r="C11" s="31" t="s">
        <v>200</v>
      </c>
      <c r="D11" s="53">
        <v>2</v>
      </c>
      <c r="E11" s="58" t="str">
        <f>IF(F11=0,"",":")</f>
        <v>:</v>
      </c>
      <c r="F11" s="47">
        <v>43.58</v>
      </c>
      <c r="G11" s="72">
        <f>IF(F11&lt;&gt;"",(INT(POWER(305.5-(60*D11+F11),1.85)*0.08713)),"")</f>
        <v>834</v>
      </c>
    </row>
    <row r="12" spans="1:7" s="27" customFormat="1" ht="18" customHeight="1">
      <c r="A12" s="61" t="str">
        <f t="shared" si="0"/>
        <v>9.</v>
      </c>
      <c r="B12" s="31" t="s">
        <v>212</v>
      </c>
      <c r="C12" s="31" t="s">
        <v>214</v>
      </c>
      <c r="D12" s="53">
        <v>2</v>
      </c>
      <c r="E12" s="58" t="str">
        <f>IF(F12=0,"",":")</f>
        <v>:</v>
      </c>
      <c r="F12" s="47">
        <v>50.73</v>
      </c>
      <c r="G12" s="72">
        <f>IF(F12&lt;&gt;"",(INT(POWER(305.5-(60*D12+F12),1.85)*0.08713)),"")</f>
        <v>758</v>
      </c>
    </row>
    <row r="13" spans="1:7" s="27" customFormat="1" ht="18" customHeight="1">
      <c r="A13" s="61">
        <f t="shared" si="0"/>
      </c>
      <c r="B13" s="55"/>
      <c r="C13" s="31"/>
      <c r="D13" s="32"/>
      <c r="E13" s="58">
        <f aca="true" t="shared" si="1" ref="E11:E34">IF(F13=0,"",":")</f>
      </c>
      <c r="F13" s="47"/>
      <c r="G13" s="72">
        <f aca="true" t="shared" si="2" ref="G11:G34">IF(F13&lt;&gt;"",(INT(POWER(305.5-(60*D13+F13),1.85)*0.08713)),"")</f>
      </c>
    </row>
    <row r="14" spans="1:7" s="27" customFormat="1" ht="18" customHeight="1">
      <c r="A14" s="61">
        <f t="shared" si="0"/>
      </c>
      <c r="B14" s="55"/>
      <c r="C14" s="31"/>
      <c r="D14" s="32"/>
      <c r="E14" s="58">
        <f t="shared" si="1"/>
      </c>
      <c r="F14" s="47"/>
      <c r="G14" s="72">
        <f t="shared" si="2"/>
      </c>
    </row>
    <row r="15" spans="1:7" s="27" customFormat="1" ht="18" customHeight="1">
      <c r="A15" s="61">
        <f t="shared" si="0"/>
      </c>
      <c r="B15" s="55"/>
      <c r="C15" s="31"/>
      <c r="D15" s="32"/>
      <c r="E15" s="58">
        <f t="shared" si="1"/>
      </c>
      <c r="F15" s="47"/>
      <c r="G15" s="72">
        <f t="shared" si="2"/>
      </c>
    </row>
    <row r="16" spans="1:7" s="27" customFormat="1" ht="18" customHeight="1">
      <c r="A16" s="61">
        <f t="shared" si="0"/>
      </c>
      <c r="B16" s="55"/>
      <c r="C16" s="31"/>
      <c r="D16" s="32"/>
      <c r="E16" s="58">
        <f t="shared" si="1"/>
      </c>
      <c r="F16" s="47"/>
      <c r="G16" s="72">
        <f t="shared" si="2"/>
      </c>
    </row>
    <row r="17" spans="1:7" s="27" customFormat="1" ht="18" customHeight="1">
      <c r="A17" s="61">
        <f t="shared" si="0"/>
      </c>
      <c r="B17" s="55"/>
      <c r="C17" s="31"/>
      <c r="D17" s="32"/>
      <c r="E17" s="58">
        <f t="shared" si="1"/>
      </c>
      <c r="F17" s="47"/>
      <c r="G17" s="72">
        <f t="shared" si="2"/>
      </c>
    </row>
    <row r="18" spans="1:7" s="27" customFormat="1" ht="18" customHeight="1">
      <c r="A18" s="61">
        <f t="shared" si="0"/>
      </c>
      <c r="B18" s="55"/>
      <c r="C18" s="31"/>
      <c r="D18" s="32"/>
      <c r="E18" s="58">
        <f t="shared" si="1"/>
      </c>
      <c r="F18" s="47"/>
      <c r="G18" s="72">
        <f t="shared" si="2"/>
      </c>
    </row>
    <row r="19" spans="1:7" s="27" customFormat="1" ht="18" customHeight="1">
      <c r="A19" s="61">
        <f t="shared" si="0"/>
      </c>
      <c r="B19" s="55"/>
      <c r="C19" s="31"/>
      <c r="D19" s="32"/>
      <c r="E19" s="58">
        <f t="shared" si="1"/>
      </c>
      <c r="F19" s="47"/>
      <c r="G19" s="72">
        <f t="shared" si="2"/>
      </c>
    </row>
    <row r="20" spans="1:7" s="27" customFormat="1" ht="18" customHeight="1">
      <c r="A20" s="61">
        <f t="shared" si="0"/>
      </c>
      <c r="B20" s="55"/>
      <c r="C20" s="31"/>
      <c r="D20" s="32"/>
      <c r="E20" s="58">
        <f t="shared" si="1"/>
      </c>
      <c r="F20" s="47"/>
      <c r="G20" s="72">
        <f t="shared" si="2"/>
      </c>
    </row>
    <row r="21" spans="1:7" s="27" customFormat="1" ht="18" customHeight="1">
      <c r="A21" s="61">
        <f t="shared" si="0"/>
      </c>
      <c r="B21" s="55"/>
      <c r="C21" s="31"/>
      <c r="D21" s="32"/>
      <c r="E21" s="58">
        <f t="shared" si="1"/>
      </c>
      <c r="F21" s="47"/>
      <c r="G21" s="72">
        <f t="shared" si="2"/>
      </c>
    </row>
    <row r="22" spans="1:7" s="27" customFormat="1" ht="18" customHeight="1">
      <c r="A22" s="61">
        <f t="shared" si="0"/>
      </c>
      <c r="B22" s="55"/>
      <c r="C22" s="31"/>
      <c r="D22" s="32"/>
      <c r="E22" s="58">
        <f t="shared" si="1"/>
      </c>
      <c r="F22" s="47"/>
      <c r="G22" s="72">
        <f t="shared" si="2"/>
      </c>
    </row>
    <row r="23" spans="1:7" s="27" customFormat="1" ht="18" customHeight="1">
      <c r="A23" s="61">
        <f t="shared" si="0"/>
      </c>
      <c r="B23" s="55"/>
      <c r="C23" s="31"/>
      <c r="D23" s="32"/>
      <c r="E23" s="58">
        <f t="shared" si="1"/>
      </c>
      <c r="F23" s="47"/>
      <c r="G23" s="72">
        <f t="shared" si="2"/>
      </c>
    </row>
    <row r="24" spans="1:7" s="27" customFormat="1" ht="18" customHeight="1">
      <c r="A24" s="61">
        <f t="shared" si="0"/>
      </c>
      <c r="B24" s="55"/>
      <c r="C24" s="31"/>
      <c r="D24" s="32"/>
      <c r="E24" s="58">
        <f t="shared" si="1"/>
      </c>
      <c r="F24" s="47"/>
      <c r="G24" s="72">
        <f t="shared" si="2"/>
      </c>
    </row>
    <row r="25" spans="1:7" s="27" customFormat="1" ht="18" customHeight="1">
      <c r="A25" s="61">
        <f t="shared" si="0"/>
      </c>
      <c r="B25" s="55"/>
      <c r="C25" s="31"/>
      <c r="D25" s="32"/>
      <c r="E25" s="58">
        <f t="shared" si="1"/>
      </c>
      <c r="F25" s="47"/>
      <c r="G25" s="72">
        <f t="shared" si="2"/>
      </c>
    </row>
    <row r="26" spans="1:7" s="27" customFormat="1" ht="18" customHeight="1">
      <c r="A26" s="61">
        <f t="shared" si="0"/>
      </c>
      <c r="B26" s="55"/>
      <c r="C26" s="31"/>
      <c r="D26" s="32"/>
      <c r="E26" s="58">
        <f t="shared" si="1"/>
      </c>
      <c r="F26" s="47"/>
      <c r="G26" s="72">
        <f t="shared" si="2"/>
      </c>
    </row>
    <row r="27" spans="1:7" s="27" customFormat="1" ht="18" customHeight="1">
      <c r="A27" s="61">
        <f t="shared" si="0"/>
      </c>
      <c r="B27" s="55"/>
      <c r="C27" s="31"/>
      <c r="D27" s="32"/>
      <c r="E27" s="58">
        <f t="shared" si="1"/>
      </c>
      <c r="F27" s="47"/>
      <c r="G27" s="72">
        <f t="shared" si="2"/>
      </c>
    </row>
    <row r="28" spans="1:7" s="27" customFormat="1" ht="18" customHeight="1">
      <c r="A28" s="61">
        <f t="shared" si="0"/>
      </c>
      <c r="B28" s="55"/>
      <c r="C28" s="31"/>
      <c r="D28" s="32"/>
      <c r="E28" s="58">
        <f t="shared" si="1"/>
      </c>
      <c r="F28" s="47"/>
      <c r="G28" s="72">
        <f t="shared" si="2"/>
      </c>
    </row>
    <row r="29" spans="1:7" s="27" customFormat="1" ht="18" customHeight="1">
      <c r="A29" s="61">
        <f t="shared" si="0"/>
      </c>
      <c r="B29" s="55"/>
      <c r="C29" s="31"/>
      <c r="D29" s="32"/>
      <c r="E29" s="58">
        <f t="shared" si="1"/>
      </c>
      <c r="F29" s="47"/>
      <c r="G29" s="72">
        <f t="shared" si="2"/>
      </c>
    </row>
    <row r="30" spans="1:7" s="27" customFormat="1" ht="18" customHeight="1">
      <c r="A30" s="61">
        <f t="shared" si="0"/>
      </c>
      <c r="B30" s="55"/>
      <c r="C30" s="31"/>
      <c r="D30" s="32"/>
      <c r="E30" s="58">
        <f t="shared" si="1"/>
      </c>
      <c r="F30" s="47"/>
      <c r="G30" s="72">
        <f t="shared" si="2"/>
      </c>
    </row>
    <row r="31" spans="1:7" s="27" customFormat="1" ht="18" customHeight="1">
      <c r="A31" s="61">
        <f t="shared" si="0"/>
      </c>
      <c r="B31" s="55"/>
      <c r="C31" s="31"/>
      <c r="D31" s="32"/>
      <c r="E31" s="58">
        <f t="shared" si="1"/>
      </c>
      <c r="F31" s="47"/>
      <c r="G31" s="72">
        <f t="shared" si="2"/>
      </c>
    </row>
    <row r="32" spans="1:7" s="27" customFormat="1" ht="18" customHeight="1">
      <c r="A32" s="61">
        <f t="shared" si="0"/>
      </c>
      <c r="B32" s="55"/>
      <c r="C32" s="31"/>
      <c r="D32" s="32"/>
      <c r="E32" s="58">
        <f t="shared" si="1"/>
      </c>
      <c r="F32" s="47"/>
      <c r="G32" s="72">
        <f t="shared" si="2"/>
      </c>
    </row>
    <row r="33" spans="1:7" s="27" customFormat="1" ht="18" customHeight="1">
      <c r="A33" s="61">
        <f t="shared" si="0"/>
      </c>
      <c r="B33" s="55"/>
      <c r="C33" s="31"/>
      <c r="D33" s="32"/>
      <c r="E33" s="58">
        <f t="shared" si="1"/>
      </c>
      <c r="F33" s="47"/>
      <c r="G33" s="72">
        <f t="shared" si="2"/>
      </c>
    </row>
    <row r="34" spans="1:7" s="27" customFormat="1" ht="18" customHeight="1">
      <c r="A34" s="62">
        <f t="shared" si="0"/>
      </c>
      <c r="B34" s="55"/>
      <c r="C34" s="33"/>
      <c r="D34" s="34"/>
      <c r="E34" s="59">
        <f t="shared" si="1"/>
      </c>
      <c r="F34" s="48"/>
      <c r="G34" s="73">
        <f t="shared" si="2"/>
      </c>
    </row>
    <row r="35" spans="1:7" s="27" customFormat="1" ht="18" customHeight="1" thickBot="1">
      <c r="A35" s="63" t="str">
        <f>IF(D35&gt;0,(ROW()-3)&amp;".","")</f>
        <v>32.</v>
      </c>
      <c r="B35" s="56"/>
      <c r="C35" s="35"/>
      <c r="D35" s="36">
        <v>2</v>
      </c>
      <c r="E35" s="60" t="str">
        <f>IF(F35=0,"",":")</f>
        <v>:</v>
      </c>
      <c r="F35" s="49">
        <v>12</v>
      </c>
      <c r="G35" s="74">
        <f>IF(F35&lt;&gt;"",(INT(POWER(305.5-(60*D35+F35),1.85)*0.08713)),"")</f>
        <v>1210</v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Sport</cp:lastModifiedBy>
  <cp:lastPrinted>2008-09-30T11:36:54Z</cp:lastPrinted>
  <dcterms:created xsi:type="dcterms:W3CDTF">2002-10-02T19:58:51Z</dcterms:created>
  <dcterms:modified xsi:type="dcterms:W3CDTF">2008-09-30T11:37:13Z</dcterms:modified>
  <cp:category/>
  <cp:version/>
  <cp:contentType/>
  <cp:contentStatus/>
</cp:coreProperties>
</file>