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1820" windowHeight="7305" tabRatio="757" activeTab="1"/>
  </bookViews>
  <sheets>
    <sheet name="Návod" sheetId="1" r:id="rId1"/>
    <sheet name="CELKEM chlapci -běhy elektricky" sheetId="2" r:id="rId2"/>
    <sheet name="100m" sheetId="3" r:id="rId3"/>
    <sheet name="400m" sheetId="4" r:id="rId4"/>
    <sheet name="1500m" sheetId="5" r:id="rId5"/>
    <sheet name="výška" sheetId="6" r:id="rId6"/>
    <sheet name="dálka" sheetId="7" r:id="rId7"/>
    <sheet name="koule" sheetId="8" r:id="rId8"/>
    <sheet name="štafeta" sheetId="9" r:id="rId9"/>
    <sheet name="List1" sheetId="10" r:id="rId10"/>
    <sheet name="400" sheetId="11" r:id="rId11"/>
    <sheet name="1500" sheetId="12" r:id="rId12"/>
    <sheet name="List3" sheetId="13" r:id="rId13"/>
  </sheets>
  <definedNames/>
  <calcPr fullCalcOnLoad="1"/>
</workbook>
</file>

<file path=xl/sharedStrings.xml><?xml version="1.0" encoding="utf-8"?>
<sst xmlns="http://schemas.openxmlformats.org/spreadsheetml/2006/main" count="608" uniqueCount="251">
  <si>
    <t>400m</t>
  </si>
  <si>
    <t>1500m</t>
  </si>
  <si>
    <t>cm</t>
  </si>
  <si>
    <t>m</t>
  </si>
  <si>
    <t>100m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</si>
  <si>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</si>
  <si>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</si>
  <si>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</si>
  <si>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</si>
  <si>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</si>
  <si>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</si>
  <si>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</si>
  <si>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</si>
  <si>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</si>
  <si>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</si>
  <si>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</si>
  <si>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</si>
  <si>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100 m</t>
  </si>
  <si>
    <t>400 m</t>
  </si>
  <si>
    <t>1500 m</t>
  </si>
  <si>
    <t>pomoc 1500m</t>
  </si>
  <si>
    <t>Škola, obec, ulice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</si>
  <si>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</si>
  <si>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</si>
  <si>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</si>
  <si>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</si>
  <si>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</si>
  <si>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</si>
  <si>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</si>
  <si>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</si>
  <si>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</si>
  <si>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</si>
  <si>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</si>
  <si>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</si>
  <si>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</si>
  <si>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chlapci</t>
  </si>
  <si>
    <t>koule – chlapci</t>
  </si>
  <si>
    <t>dálka – chlapci</t>
  </si>
  <si>
    <t>výška – chlapci</t>
  </si>
  <si>
    <t>1500 m – chlapci</t>
  </si>
  <si>
    <t>400 m – chlapci</t>
  </si>
  <si>
    <t>100 m – chlapci</t>
  </si>
  <si>
    <t>Jména</t>
  </si>
  <si>
    <t>Data řadit podle sloupce G sestupně</t>
  </si>
  <si>
    <t>St.č.</t>
  </si>
  <si>
    <t>Škola, ulice, město</t>
  </si>
  <si>
    <t>Chlapci - elektricky měřené časy</t>
  </si>
  <si>
    <t>m : ss,00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</si>
  <si>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</si>
  <si>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</si>
  <si>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</si>
  <si>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</si>
  <si>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</si>
  <si>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</si>
  <si>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</si>
  <si>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</si>
  <si>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</si>
  <si>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</si>
  <si>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</si>
  <si>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</si>
  <si>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</si>
  <si>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</si>
  <si>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</si>
  <si>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</si>
  <si>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</si>
  <si>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</si>
  <si>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</si>
  <si>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</si>
  <si>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</si>
  <si>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</si>
  <si>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</si>
  <si>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</si>
  <si>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</si>
  <si>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</si>
  <si>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</si>
  <si>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</si>
  <si>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</si>
  <si>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</si>
  <si>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</si>
  <si>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</si>
  <si>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</si>
  <si>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</si>
  <si>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</si>
  <si>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</si>
  <si>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</si>
  <si>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</si>
  <si>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</si>
  <si>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</si>
  <si>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</si>
  <si>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</si>
  <si>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</si>
  <si>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</si>
  <si>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</si>
  <si>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</si>
  <si>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</si>
  <si>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</si>
  <si>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</si>
  <si>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</si>
  <si>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</si>
  <si>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</si>
  <si>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</si>
  <si>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</si>
  <si>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</si>
  <si>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</si>
  <si>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</si>
  <si>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</si>
  <si>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</si>
  <si>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</si>
  <si>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</si>
  <si>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NÁVOD K POUŽITÍ EXCELU - aktualizovaná verze pro rok 2006 - pro kategorii Chlapci, časy elektricky</t>
  </si>
  <si>
    <r>
      <t xml:space="preserve">Například : </t>
    </r>
    <r>
      <rPr>
        <b/>
        <sz val="10"/>
        <rFont val="Arial CE"/>
        <family val="2"/>
      </rPr>
      <t>okres-06-chlapci</t>
    </r>
    <r>
      <rPr>
        <sz val="10"/>
        <rFont val="Arial CE"/>
        <family val="0"/>
      </rPr>
      <t xml:space="preserve"> což označuje okresní kolo v r. 2006, nebo </t>
    </r>
    <r>
      <rPr>
        <b/>
        <sz val="10"/>
        <rFont val="Arial CE"/>
        <family val="2"/>
      </rPr>
      <t>CL-2006-chlapci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</si>
  <si>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kr-HKR06-chlapci</t>
    </r>
    <r>
      <rPr>
        <sz val="10"/>
        <rFont val="Arial CE"/>
        <family val="0"/>
      </rPr>
      <t xml:space="preserve">    což označuje krajské kolo v královéhradeckém kraji v r. 2006.</t>
    </r>
  </si>
  <si>
    <r>
      <t xml:space="preserve">Tento soubor - s názvem </t>
    </r>
    <r>
      <rPr>
        <b/>
        <sz val="10"/>
        <rFont val="Arial CE"/>
        <family val="2"/>
      </rPr>
      <t>CornSW06-Chlapci (elektricke casy).xls</t>
    </r>
    <r>
      <rPr>
        <sz val="10"/>
        <rFont val="Arial CE"/>
        <family val="0"/>
      </rPr>
      <t xml:space="preserve"> - si ponechávejte stále ve stejném stavu </t>
    </r>
  </si>
  <si>
    <t>Gymnázium Mikulov</t>
  </si>
  <si>
    <t>Stoukal Karel</t>
  </si>
  <si>
    <t>OA Břeclav</t>
  </si>
  <si>
    <t>Vrzal Tomáš</t>
  </si>
  <si>
    <t>Holešinský Tomáš</t>
  </si>
  <si>
    <t>SSOŠ man. a zdravot.</t>
  </si>
  <si>
    <t>Polášek Darek</t>
  </si>
  <si>
    <t>Gymnázium Břeclav</t>
  </si>
  <si>
    <t>Maťašovský Martin</t>
  </si>
  <si>
    <t>Bernát Michal</t>
  </si>
  <si>
    <t>Mráz Miroslav</t>
  </si>
  <si>
    <t>2.</t>
  </si>
  <si>
    <t>3.</t>
  </si>
  <si>
    <t>4.</t>
  </si>
  <si>
    <t>Lokomotiva Břeclav</t>
  </si>
  <si>
    <t>okresní</t>
  </si>
  <si>
    <t>Herman Alexandr</t>
  </si>
  <si>
    <t>G Břeclav</t>
  </si>
  <si>
    <t xml:space="preserve">Pohl Lukáš </t>
  </si>
  <si>
    <t>SŠP Jílová</t>
  </si>
  <si>
    <t>Gryc David</t>
  </si>
  <si>
    <t>G Vyškov</t>
  </si>
  <si>
    <t>Bílý David</t>
  </si>
  <si>
    <t>SZŠ Blansko</t>
  </si>
  <si>
    <t>Slezák Tomáš</t>
  </si>
  <si>
    <t>G Hodonín</t>
  </si>
  <si>
    <t>Filla Josef</t>
  </si>
  <si>
    <t>G Tišnov</t>
  </si>
  <si>
    <t>G Znojmo</t>
  </si>
  <si>
    <t>Juránek Radim</t>
  </si>
  <si>
    <t>Petr Tomáš</t>
  </si>
  <si>
    <t>Kyjovský Václav</t>
  </si>
  <si>
    <t>Regec Tomáš</t>
  </si>
  <si>
    <t>Mayer Petr</t>
  </si>
  <si>
    <t>Spíchal Rostislav</t>
  </si>
  <si>
    <t>Vražina Lukáš</t>
  </si>
  <si>
    <t>Kiš Štěpán</t>
  </si>
  <si>
    <t>Danek Jan</t>
  </si>
  <si>
    <t>Balga Matěj</t>
  </si>
  <si>
    <t>Šikola Drahoš</t>
  </si>
  <si>
    <t>Klapal Luboš</t>
  </si>
  <si>
    <t>Žocek Martin</t>
  </si>
  <si>
    <t>Brychta Karel</t>
  </si>
  <si>
    <t>Vajčner Adam</t>
  </si>
  <si>
    <t>Kovář Josef</t>
  </si>
  <si>
    <t>Cabal Mario</t>
  </si>
  <si>
    <t>Pohl Lukáš</t>
  </si>
  <si>
    <t>Nemerád Petr</t>
  </si>
  <si>
    <t>Jarůšek Tomáš</t>
  </si>
  <si>
    <t>Kuchtíček Tadeáš</t>
  </si>
  <si>
    <t>Dufek Jan</t>
  </si>
  <si>
    <t>Poláček Martin</t>
  </si>
  <si>
    <t>Sochor Ondřej</t>
  </si>
  <si>
    <t>Vitoul Viktor</t>
  </si>
  <si>
    <t>MS</t>
  </si>
  <si>
    <t>Žalkovský Stanislav</t>
  </si>
  <si>
    <t>Grohmann Dominik</t>
  </si>
  <si>
    <t>Šimeček Pavel</t>
  </si>
  <si>
    <t>Procházka Vít</t>
  </si>
  <si>
    <t>Beneš Marek</t>
  </si>
  <si>
    <t>Vašíček Tomáš</t>
  </si>
  <si>
    <t>Rotrekl Petr</t>
  </si>
  <si>
    <t>Vlčko Petr</t>
  </si>
  <si>
    <t>Smíšek Martin</t>
  </si>
  <si>
    <t>Spíchal Rostisla</t>
  </si>
  <si>
    <t>Zloch Jan</t>
  </si>
  <si>
    <t>Kotlík Vojtěch</t>
  </si>
  <si>
    <t xml:space="preserve">Zloch Jan </t>
  </si>
  <si>
    <t>Fiala Pavel</t>
  </si>
  <si>
    <t>Jochman Tomáš</t>
  </si>
  <si>
    <t>Radkovič Martin</t>
  </si>
  <si>
    <t>Kubát Lukáš</t>
  </si>
  <si>
    <t>Cypris Pavel</t>
  </si>
  <si>
    <t>Stiburek Ondřej</t>
  </si>
  <si>
    <t>Řezníček Petr</t>
  </si>
  <si>
    <t>Nemerád Lukáš</t>
  </si>
  <si>
    <t>Jelínek Jakub</t>
  </si>
  <si>
    <t>Ružický Jan</t>
  </si>
  <si>
    <t>Bureš Michal</t>
  </si>
  <si>
    <t>Bezděk Tomáš</t>
  </si>
  <si>
    <t>Ujčík Zdeněk</t>
  </si>
  <si>
    <t>Horváth Jan</t>
  </si>
  <si>
    <t>Blahofský Milan</t>
  </si>
  <si>
    <t>Svoboda Petr</t>
  </si>
  <si>
    <t>Kakáč Martin</t>
  </si>
  <si>
    <t>Procházka Tomáš</t>
  </si>
  <si>
    <t>Kolár Libor</t>
  </si>
  <si>
    <t>Goždál Marek</t>
  </si>
  <si>
    <t>Blaha Jakub</t>
  </si>
  <si>
    <t>G. Hodonín</t>
  </si>
  <si>
    <t>Slezák Tomáš, Kuchtíček Tadeáš, Balga Matěj, Mayer Petr</t>
  </si>
  <si>
    <t>Gymnázium Tišnov</t>
  </si>
  <si>
    <t>Gymnázium Vyškov</t>
  </si>
  <si>
    <t>Gymnázium Hodonín</t>
  </si>
  <si>
    <t>Hrabec Pavel</t>
  </si>
  <si>
    <t>Polák Martin</t>
  </si>
  <si>
    <t>Šikola, Spíchal, Dufek, Filla</t>
  </si>
  <si>
    <t>G. Tišnov A</t>
  </si>
  <si>
    <t>G. Tišnov B</t>
  </si>
  <si>
    <t>Fiala, Kotlík, Smíšek, Procházka</t>
  </si>
  <si>
    <t>Homoláč Jiří</t>
  </si>
  <si>
    <t>Paďera Pavel</t>
  </si>
  <si>
    <t>G Matyáše Lercha Brno</t>
  </si>
  <si>
    <t>Ondráček Michal</t>
  </si>
  <si>
    <t>Foukal Martin</t>
  </si>
  <si>
    <t>Krejčí Jiří</t>
  </si>
  <si>
    <t>Odrazil Adam</t>
  </si>
  <si>
    <t>Vyškovský Roman</t>
  </si>
  <si>
    <t>Bravený Vít</t>
  </si>
  <si>
    <t>Halaš Rostislav</t>
  </si>
  <si>
    <t>Novotný Ondřej</t>
  </si>
  <si>
    <t>Marek Pavel</t>
  </si>
  <si>
    <t>Zavadil Adam</t>
  </si>
  <si>
    <t>Harangi Viktor</t>
  </si>
  <si>
    <t>Vavrouch Martin</t>
  </si>
  <si>
    <t>Chlumský Jan</t>
  </si>
  <si>
    <t>Holubovský Adam</t>
  </si>
  <si>
    <t>Šplíchal Matěj</t>
  </si>
  <si>
    <t>Titěra Adam</t>
  </si>
  <si>
    <t>Král Jakub</t>
  </si>
  <si>
    <t>Sekera Tomáš</t>
  </si>
  <si>
    <t>2. běh</t>
  </si>
  <si>
    <t>1. běh</t>
  </si>
  <si>
    <t>3. běh</t>
  </si>
  <si>
    <t>4. běh</t>
  </si>
  <si>
    <t>Gymnázium Znojmo</t>
  </si>
  <si>
    <t>Gymnázium Matyáše Lercha Brno</t>
  </si>
  <si>
    <t>Juránek</t>
  </si>
  <si>
    <t>Holubovský Adam, Klapal Luboš, Beneš Marek, Kovář Josef</t>
  </si>
  <si>
    <t>Budiš Adam</t>
  </si>
  <si>
    <t>Hrazdíra Michal</t>
  </si>
  <si>
    <t>Grot Matěj</t>
  </si>
  <si>
    <t>Brychta, Bílý, Vitoul, Regec</t>
  </si>
  <si>
    <t>SŠP Jílová A</t>
  </si>
  <si>
    <t>Petr Tomáš, Pohl Lukáš, Poláček Martin, Kiš Štěpán</t>
  </si>
  <si>
    <t>SŠP Jílová B</t>
  </si>
  <si>
    <t>Ujčík Zdeněk, Vašíček Tomáš, Bezděk Tomáš, Žalkovský S.</t>
  </si>
  <si>
    <t>Foukal, Ondráček, Harangi, Krejčí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</si>
</sst>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/>
      <protection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 vertical="center"/>
    </xf>
    <xf numFmtId="169" fontId="9" fillId="0" borderId="3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4" borderId="0" xfId="0" applyFont="1" applyFill="1" applyAlignment="1" applyProtection="1">
      <alignment/>
      <protection/>
    </xf>
    <xf numFmtId="168" fontId="0" fillId="0" borderId="0" xfId="0" applyNumberFormat="1" applyAlignment="1" applyProtection="1">
      <alignment horizontal="left"/>
      <protection locked="0"/>
    </xf>
    <xf numFmtId="0" fontId="1" fillId="4" borderId="0" xfId="0" applyFont="1" applyFill="1" applyAlignment="1" applyProtection="1">
      <alignment/>
      <protection locked="0"/>
    </xf>
    <xf numFmtId="0" fontId="5" fillId="4" borderId="0" xfId="0" applyFont="1" applyFill="1" applyAlignment="1" applyProtection="1">
      <alignment horizontal="right"/>
      <protection locked="0"/>
    </xf>
    <xf numFmtId="168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0" fontId="5" fillId="4" borderId="0" xfId="0" applyFont="1" applyFill="1" applyAlignment="1" applyProtection="1">
      <alignment horizontal="center"/>
      <protection/>
    </xf>
    <xf numFmtId="1" fontId="5" fillId="2" borderId="0" xfId="0" applyNumberFormat="1" applyFont="1" applyFill="1" applyAlignment="1" applyProtection="1">
      <alignment horizontal="center"/>
      <protection/>
    </xf>
    <xf numFmtId="1" fontId="1" fillId="4" borderId="0" xfId="0" applyNumberFormat="1" applyFont="1" applyFill="1" applyAlignment="1" applyProtection="1">
      <alignment horizontal="center"/>
      <protection/>
    </xf>
    <xf numFmtId="164" fontId="1" fillId="4" borderId="0" xfId="0" applyNumberFormat="1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/>
    </xf>
    <xf numFmtId="2" fontId="4" fillId="4" borderId="0" xfId="0" applyNumberFormat="1" applyFont="1" applyFill="1" applyAlignment="1" applyProtection="1">
      <alignment horizontal="right"/>
      <protection/>
    </xf>
    <xf numFmtId="2" fontId="1" fillId="4" borderId="0" xfId="0" applyNumberFormat="1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1" fontId="1" fillId="2" borderId="0" xfId="0" applyNumberFormat="1" applyFont="1" applyFill="1" applyAlignment="1" applyProtection="1">
      <alignment/>
      <protection/>
    </xf>
    <xf numFmtId="0" fontId="1" fillId="4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Alignment="1" applyProtection="1">
      <alignment horizontal="center" vertical="center"/>
      <protection locked="0"/>
    </xf>
    <xf numFmtId="168" fontId="0" fillId="0" borderId="0" xfId="0" applyNumberFormat="1" applyFont="1" applyAlignment="1" applyProtection="1">
      <alignment horizontal="left" vertical="center"/>
      <protection locked="0"/>
    </xf>
    <xf numFmtId="168" fontId="0" fillId="0" borderId="0" xfId="0" applyNumberFormat="1" applyFont="1" applyAlignment="1">
      <alignment horizontal="left" vertical="center"/>
    </xf>
    <xf numFmtId="168" fontId="0" fillId="0" borderId="0" xfId="0" applyNumberFormat="1" applyFont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168" fontId="0" fillId="0" borderId="3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 horizontal="left"/>
    </xf>
    <xf numFmtId="0" fontId="0" fillId="6" borderId="0" xfId="0" applyFill="1" applyAlignment="1">
      <alignment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 applyProtection="1">
      <alignment horizontal="center"/>
      <protection locked="0"/>
    </xf>
    <xf numFmtId="0" fontId="1" fillId="8" borderId="0" xfId="0" applyFont="1" applyFill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0" fontId="0" fillId="8" borderId="0" xfId="0" applyFill="1" applyAlignment="1" applyProtection="1">
      <alignment horizontal="right"/>
      <protection locked="0"/>
    </xf>
    <xf numFmtId="0" fontId="0" fillId="4" borderId="0" xfId="0" applyFill="1" applyAlignment="1" applyProtection="1">
      <alignment/>
      <protection locked="0"/>
    </xf>
    <xf numFmtId="0" fontId="2" fillId="8" borderId="0" xfId="0" applyFont="1" applyFill="1" applyAlignment="1" applyProtection="1">
      <alignment horizontal="left"/>
      <protection locked="0"/>
    </xf>
    <xf numFmtId="0" fontId="1" fillId="8" borderId="0" xfId="0" applyFont="1" applyFill="1" applyAlignment="1" applyProtection="1">
      <alignment/>
      <protection/>
    </xf>
    <xf numFmtId="1" fontId="0" fillId="8" borderId="0" xfId="0" applyNumberFormat="1" applyFill="1" applyAlignment="1" applyProtection="1">
      <alignment horizontal="center"/>
      <protection/>
    </xf>
    <xf numFmtId="164" fontId="0" fillId="8" borderId="0" xfId="0" applyNumberFormat="1" applyFill="1" applyAlignment="1" applyProtection="1">
      <alignment/>
      <protection locked="0"/>
    </xf>
    <xf numFmtId="0" fontId="1" fillId="8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right" vertical="center"/>
    </xf>
    <xf numFmtId="168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 horizontal="right"/>
      <protection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J61"/>
  <sheetViews>
    <sheetView workbookViewId="0" topLeftCell="A7">
      <selection activeCell="D24" sqref="D24"/>
    </sheetView>
  </sheetViews>
  <sheetFormatPr defaultColWidth="9.00390625" defaultRowHeight="12.75"/>
  <cols>
    <col min="1" max="1" width="3.375" style="23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109" t="s">
        <v>109</v>
      </c>
      <c r="C1" s="55"/>
      <c r="D1" s="55"/>
      <c r="E1" s="55"/>
      <c r="F1" s="118"/>
      <c r="G1" s="118"/>
      <c r="H1" s="118"/>
      <c r="I1" s="118"/>
    </row>
    <row r="2" spans="2:9" ht="12.75">
      <c r="B2" s="110" t="s">
        <v>52</v>
      </c>
      <c r="C2" s="111"/>
      <c r="D2" s="111"/>
      <c r="E2" s="111"/>
      <c r="F2" s="111"/>
      <c r="G2" s="111"/>
      <c r="H2" s="55"/>
      <c r="I2" s="55"/>
    </row>
    <row r="4" spans="1:2" ht="12.75">
      <c r="A4" s="23" t="s">
        <v>53</v>
      </c>
      <c r="B4" s="112" t="s">
        <v>54</v>
      </c>
    </row>
    <row r="5" ht="12.75">
      <c r="B5" t="s">
        <v>55</v>
      </c>
    </row>
    <row r="6" ht="12.75">
      <c r="B6" s="113" t="s">
        <v>56</v>
      </c>
    </row>
    <row r="7" ht="12.75">
      <c r="B7" s="112"/>
    </row>
    <row r="8" spans="1:2" ht="12.75">
      <c r="A8" s="23" t="s">
        <v>57</v>
      </c>
      <c r="B8" t="s">
        <v>58</v>
      </c>
    </row>
    <row r="9" ht="12.75">
      <c r="B9" t="s">
        <v>59</v>
      </c>
    </row>
    <row r="10" ht="12.75">
      <c r="B10" t="s">
        <v>110</v>
      </c>
    </row>
    <row r="11" ht="12.75">
      <c r="B11" t="s">
        <v>111</v>
      </c>
    </row>
    <row r="12" ht="12.75">
      <c r="B12" t="s">
        <v>60</v>
      </c>
    </row>
    <row r="13" ht="12.75">
      <c r="B13" t="s">
        <v>61</v>
      </c>
    </row>
    <row r="15" spans="1:9" ht="12.75">
      <c r="A15" s="23" t="s">
        <v>62</v>
      </c>
      <c r="B15" s="111" t="s">
        <v>112</v>
      </c>
      <c r="C15" s="111"/>
      <c r="D15" s="111"/>
      <c r="E15" s="111"/>
      <c r="F15" s="111"/>
      <c r="G15" s="111"/>
      <c r="H15" s="111"/>
      <c r="I15" s="111"/>
    </row>
    <row r="16" spans="2:9" ht="12.75">
      <c r="B16" s="111" t="s">
        <v>63</v>
      </c>
      <c r="C16" s="111"/>
      <c r="D16" s="111"/>
      <c r="E16" s="111"/>
      <c r="F16" s="111"/>
      <c r="G16" s="111"/>
      <c r="H16" s="111"/>
      <c r="I16" s="111"/>
    </row>
    <row r="17" spans="2:9" ht="12.75">
      <c r="B17" s="111" t="s">
        <v>64</v>
      </c>
      <c r="C17" s="111"/>
      <c r="D17" s="111"/>
      <c r="E17" s="111"/>
      <c r="F17" s="111"/>
      <c r="G17" s="111"/>
      <c r="H17" s="111"/>
      <c r="I17" s="111"/>
    </row>
    <row r="19" spans="1:2" ht="12.75">
      <c r="A19" s="23" t="s">
        <v>65</v>
      </c>
      <c r="B19" s="114" t="s">
        <v>66</v>
      </c>
    </row>
    <row r="20" ht="12.75">
      <c r="B20" t="s">
        <v>67</v>
      </c>
    </row>
    <row r="21" ht="12.75">
      <c r="B21" t="s">
        <v>68</v>
      </c>
    </row>
    <row r="22" ht="12.75">
      <c r="B22" s="114" t="s">
        <v>69</v>
      </c>
    </row>
    <row r="23" ht="12.75">
      <c r="B23" s="114"/>
    </row>
    <row r="24" spans="1:2" ht="12.75">
      <c r="A24" s="23" t="s">
        <v>70</v>
      </c>
      <c r="B24" s="114" t="s">
        <v>71</v>
      </c>
    </row>
    <row r="25" ht="12.75">
      <c r="B25" s="115" t="s">
        <v>72</v>
      </c>
    </row>
    <row r="27" spans="1:2" ht="12.75">
      <c r="A27" s="23" t="s">
        <v>73</v>
      </c>
      <c r="B27" t="s">
        <v>74</v>
      </c>
    </row>
    <row r="28" ht="12.75">
      <c r="B28" t="s">
        <v>75</v>
      </c>
    </row>
    <row r="29" ht="12.75">
      <c r="B29" t="s">
        <v>76</v>
      </c>
    </row>
    <row r="30" ht="12.75">
      <c r="B30" t="s">
        <v>77</v>
      </c>
    </row>
    <row r="32" spans="1:2" ht="12.75">
      <c r="A32" s="23" t="s">
        <v>78</v>
      </c>
      <c r="B32" t="s">
        <v>79</v>
      </c>
    </row>
    <row r="33" ht="12.75">
      <c r="B33" t="s">
        <v>80</v>
      </c>
    </row>
    <row r="34" ht="12.75">
      <c r="B34" t="s">
        <v>81</v>
      </c>
    </row>
    <row r="35" ht="12.75">
      <c r="B35" t="s">
        <v>82</v>
      </c>
    </row>
    <row r="37" spans="1:2" ht="12.75">
      <c r="A37" s="23" t="s">
        <v>83</v>
      </c>
      <c r="B37" t="s">
        <v>84</v>
      </c>
    </row>
    <row r="38" ht="12.75">
      <c r="B38" t="s">
        <v>85</v>
      </c>
    </row>
    <row r="39" ht="12.75">
      <c r="B39" t="s">
        <v>86</v>
      </c>
    </row>
    <row r="40" ht="12.75">
      <c r="B40" s="114" t="s">
        <v>87</v>
      </c>
    </row>
    <row r="42" spans="1:2" ht="12.75">
      <c r="A42" s="23" t="s">
        <v>88</v>
      </c>
      <c r="B42" s="112" t="s">
        <v>89</v>
      </c>
    </row>
    <row r="43" spans="2:9" ht="12.75">
      <c r="B43" s="112" t="s">
        <v>90</v>
      </c>
      <c r="G43" s="55"/>
      <c r="H43" s="55"/>
      <c r="I43" s="55"/>
    </row>
    <row r="44" spans="2:9" ht="12.75">
      <c r="B44" s="116" t="s">
        <v>91</v>
      </c>
      <c r="C44" s="117" t="s">
        <v>92</v>
      </c>
      <c r="E44" s="55"/>
      <c r="F44" s="55"/>
      <c r="G44" s="55"/>
      <c r="I44" s="55"/>
    </row>
    <row r="46" spans="1:2" ht="12.75">
      <c r="A46" s="23" t="s">
        <v>93</v>
      </c>
      <c r="B46" t="s">
        <v>94</v>
      </c>
    </row>
    <row r="47" ht="12.75">
      <c r="B47" t="s">
        <v>95</v>
      </c>
    </row>
    <row r="48" ht="12.75">
      <c r="B48" s="113" t="s">
        <v>96</v>
      </c>
    </row>
    <row r="50" spans="1:2" ht="12.75">
      <c r="A50" s="23" t="s">
        <v>97</v>
      </c>
      <c r="B50" s="113" t="s">
        <v>98</v>
      </c>
    </row>
    <row r="51" ht="12.75">
      <c r="B51" t="s">
        <v>99</v>
      </c>
    </row>
    <row r="52" ht="12.75">
      <c r="B52" s="113" t="s">
        <v>100</v>
      </c>
    </row>
    <row r="53" ht="12.75">
      <c r="B53" t="s">
        <v>101</v>
      </c>
    </row>
    <row r="54" ht="12.75">
      <c r="B54" t="s">
        <v>102</v>
      </c>
    </row>
    <row r="55" ht="12.75">
      <c r="B55" t="s">
        <v>103</v>
      </c>
    </row>
    <row r="57" spans="1:3" ht="12.75">
      <c r="A57" s="23" t="s">
        <v>104</v>
      </c>
      <c r="B57" s="109" t="s">
        <v>105</v>
      </c>
      <c r="C57" s="111"/>
    </row>
    <row r="59" spans="2:10" ht="12.75">
      <c r="B59" s="110" t="s">
        <v>106</v>
      </c>
      <c r="C59" s="111"/>
      <c r="D59" s="111"/>
      <c r="E59" s="111"/>
      <c r="F59" s="111"/>
      <c r="G59" s="111"/>
      <c r="H59" s="111"/>
      <c r="I59" s="55"/>
      <c r="J59" s="55"/>
    </row>
    <row r="60" spans="2:10" ht="12.75">
      <c r="B60" s="110" t="s">
        <v>107</v>
      </c>
      <c r="C60" s="111"/>
      <c r="D60" s="111"/>
      <c r="E60" s="111"/>
      <c r="F60" s="55" t="s">
        <v>108</v>
      </c>
      <c r="I60" s="55"/>
      <c r="J60" s="55"/>
    </row>
    <row r="61" spans="9:10" ht="12.75">
      <c r="I61" s="55"/>
      <c r="J61" s="55"/>
    </row>
  </sheetData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2:H15"/>
  <sheetViews>
    <sheetView workbookViewId="0" topLeftCell="A1">
      <selection activeCell="D12" sqref="D12"/>
    </sheetView>
  </sheetViews>
  <sheetFormatPr defaultColWidth="9.00390625" defaultRowHeight="12.75"/>
  <cols>
    <col min="1" max="1" width="6.875" style="0" customWidth="1"/>
    <col min="2" max="2" width="17.125" style="0" customWidth="1"/>
    <col min="3" max="3" width="4.625" style="0" customWidth="1"/>
    <col min="4" max="4" width="20.375" style="0" customWidth="1"/>
    <col min="5" max="5" width="3.125" style="0" customWidth="1"/>
    <col min="6" max="6" width="2.25390625" style="0" customWidth="1"/>
    <col min="7" max="7" width="7.125" style="0" customWidth="1"/>
  </cols>
  <sheetData>
    <row r="2" ht="18">
      <c r="D2" s="132" t="s">
        <v>39</v>
      </c>
    </row>
    <row r="4" ht="12.75">
      <c r="A4" s="74"/>
    </row>
    <row r="5" ht="12.75">
      <c r="A5" s="74"/>
    </row>
    <row r="6" spans="1:8" ht="12.75">
      <c r="A6" s="74" t="s">
        <v>53</v>
      </c>
      <c r="B6" s="37" t="s">
        <v>119</v>
      </c>
      <c r="C6" s="38">
        <v>88</v>
      </c>
      <c r="D6" s="2" t="s">
        <v>118</v>
      </c>
      <c r="E6" s="38">
        <v>4</v>
      </c>
      <c r="F6" s="51" t="str">
        <f aca="true" t="shared" si="0" ref="F6:F12">IF(G6=0,"",":")</f>
        <v>:</v>
      </c>
      <c r="G6" s="61">
        <v>34.8</v>
      </c>
      <c r="H6" s="76">
        <f aca="true" t="shared" si="1" ref="H6:H12">IF(G6&lt;&gt;"",(INT(POWER(480-(E6*60+G6),1.85)*0.03768)),"")</f>
        <v>713</v>
      </c>
    </row>
    <row r="7" spans="1:8" ht="12.75">
      <c r="A7" s="74" t="s">
        <v>124</v>
      </c>
      <c r="B7" s="37" t="s">
        <v>122</v>
      </c>
      <c r="C7" s="38"/>
      <c r="D7" s="37" t="s">
        <v>120</v>
      </c>
      <c r="E7" s="38">
        <v>4</v>
      </c>
      <c r="F7" s="51" t="str">
        <f t="shared" si="0"/>
        <v>:</v>
      </c>
      <c r="G7" s="61">
        <v>36.71</v>
      </c>
      <c r="H7" s="76">
        <f t="shared" si="1"/>
        <v>701</v>
      </c>
    </row>
    <row r="8" spans="1:8" ht="12.75">
      <c r="A8" s="74" t="s">
        <v>125</v>
      </c>
      <c r="B8" s="37" t="s">
        <v>121</v>
      </c>
      <c r="C8" s="38"/>
      <c r="D8" s="37" t="s">
        <v>120</v>
      </c>
      <c r="E8" s="50">
        <v>4</v>
      </c>
      <c r="F8" s="51" t="str">
        <f t="shared" si="0"/>
        <v>:</v>
      </c>
      <c r="G8" s="100">
        <v>38.45</v>
      </c>
      <c r="H8" s="76">
        <f t="shared" si="1"/>
        <v>690</v>
      </c>
    </row>
    <row r="9" spans="1:8" ht="12.75">
      <c r="A9" s="74" t="s">
        <v>126</v>
      </c>
      <c r="B9" s="37" t="s">
        <v>123</v>
      </c>
      <c r="C9" s="38"/>
      <c r="D9" s="37" t="s">
        <v>120</v>
      </c>
      <c r="E9" s="38">
        <v>4</v>
      </c>
      <c r="F9" s="51" t="str">
        <f t="shared" si="0"/>
        <v>:</v>
      </c>
      <c r="G9" s="61">
        <v>48.62</v>
      </c>
      <c r="H9" s="76">
        <f t="shared" si="1"/>
        <v>627</v>
      </c>
    </row>
    <row r="10" spans="1:8" ht="12.75">
      <c r="A10" s="74" t="s">
        <v>70</v>
      </c>
      <c r="B10" s="37" t="s">
        <v>114</v>
      </c>
      <c r="C10" s="38">
        <v>91</v>
      </c>
      <c r="D10" s="37" t="s">
        <v>113</v>
      </c>
      <c r="E10" s="38">
        <v>4</v>
      </c>
      <c r="F10" s="51" t="str">
        <f t="shared" si="0"/>
        <v>:</v>
      </c>
      <c r="G10" s="61">
        <v>52.01</v>
      </c>
      <c r="H10" s="76">
        <f t="shared" si="1"/>
        <v>607</v>
      </c>
    </row>
    <row r="11" spans="1:8" ht="12.75">
      <c r="A11" s="74" t="s">
        <v>73</v>
      </c>
      <c r="B11" s="37" t="s">
        <v>116</v>
      </c>
      <c r="C11" s="38">
        <v>88</v>
      </c>
      <c r="D11" s="37" t="s">
        <v>115</v>
      </c>
      <c r="E11" s="38">
        <v>4</v>
      </c>
      <c r="F11" s="51" t="str">
        <f t="shared" si="0"/>
        <v>:</v>
      </c>
      <c r="G11" s="61">
        <v>58.28</v>
      </c>
      <c r="H11" s="76">
        <f t="shared" si="1"/>
        <v>570</v>
      </c>
    </row>
    <row r="12" spans="1:8" ht="12.75">
      <c r="A12" s="74"/>
      <c r="B12" s="37" t="s">
        <v>117</v>
      </c>
      <c r="C12" s="38">
        <v>91</v>
      </c>
      <c r="D12" s="37" t="s">
        <v>115</v>
      </c>
      <c r="E12" s="38">
        <v>5</v>
      </c>
      <c r="F12" s="51" t="str">
        <f t="shared" si="0"/>
        <v>:</v>
      </c>
      <c r="G12" s="61">
        <v>44.19</v>
      </c>
      <c r="H12" s="76">
        <f t="shared" si="1"/>
        <v>332</v>
      </c>
    </row>
    <row r="13" spans="1:6" ht="12.75">
      <c r="A13" s="74"/>
      <c r="B13" s="37"/>
      <c r="C13" s="38"/>
      <c r="D13" s="2"/>
      <c r="E13" s="38"/>
      <c r="F13" s="76"/>
    </row>
    <row r="14" ht="12.75">
      <c r="A14" s="74"/>
    </row>
    <row r="15" spans="1:6" ht="12.75">
      <c r="A15" s="74"/>
      <c r="B15" s="37"/>
      <c r="C15" s="38"/>
      <c r="D15" s="37"/>
      <c r="E15" s="38"/>
      <c r="F15" s="76"/>
    </row>
  </sheetData>
  <dataValidations count="2">
    <dataValidation allowBlank="1" showInputMessage="1" showErrorMessage="1" prompt="Buňka obsahuje vzorec, NEPŘEPSAT!" sqref="F15 F13 H6:H12"/>
    <dataValidation type="whole" operator="lessThanOrEqual" allowBlank="1" showInputMessage="1" showErrorMessage="1" prompt="Dvojtečka se udělá sama, až napíšeš sekundy" sqref="F6:F12">
      <formula1>0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2:E36"/>
  <sheetViews>
    <sheetView workbookViewId="0" topLeftCell="A1">
      <selection activeCell="E10" sqref="E10"/>
    </sheetView>
  </sheetViews>
  <sheetFormatPr defaultColWidth="9.00390625" defaultRowHeight="12.75"/>
  <cols>
    <col min="1" max="1" width="16.625" style="0" bestFit="1" customWidth="1"/>
    <col min="2" max="2" width="6.625" style="0" customWidth="1"/>
    <col min="3" max="3" width="21.00390625" style="0" bestFit="1" customWidth="1"/>
    <col min="4" max="4" width="11.375" style="0" customWidth="1"/>
  </cols>
  <sheetData>
    <row r="2" ht="12.75">
      <c r="C2" s="114" t="s">
        <v>235</v>
      </c>
    </row>
    <row r="3" spans="1:4" ht="12.75">
      <c r="A3" s="37" t="s">
        <v>137</v>
      </c>
      <c r="B3" s="38">
        <v>89</v>
      </c>
      <c r="C3" s="37" t="s">
        <v>138</v>
      </c>
      <c r="D3" s="61">
        <v>49.88</v>
      </c>
    </row>
    <row r="4" spans="1:5" ht="12.75">
      <c r="A4" s="37" t="s">
        <v>149</v>
      </c>
      <c r="B4" s="38"/>
      <c r="C4" s="37" t="s">
        <v>132</v>
      </c>
      <c r="D4" s="61">
        <v>51.86</v>
      </c>
      <c r="E4" s="61"/>
    </row>
    <row r="5" spans="1:5" ht="12.75">
      <c r="A5" s="37" t="s">
        <v>166</v>
      </c>
      <c r="B5" s="38">
        <v>90</v>
      </c>
      <c r="C5" s="37" t="s">
        <v>136</v>
      </c>
      <c r="D5" s="61">
        <v>52.2</v>
      </c>
      <c r="E5" s="61"/>
    </row>
    <row r="6" spans="1:5" ht="12.75">
      <c r="A6" s="37" t="s">
        <v>159</v>
      </c>
      <c r="B6" s="38"/>
      <c r="C6" s="37" t="s">
        <v>132</v>
      </c>
      <c r="D6" s="61">
        <v>52.64</v>
      </c>
      <c r="E6" s="61"/>
    </row>
    <row r="7" spans="1:5" ht="12.75">
      <c r="A7" s="37" t="s">
        <v>139</v>
      </c>
      <c r="B7" s="38">
        <v>89</v>
      </c>
      <c r="C7" s="37" t="s">
        <v>140</v>
      </c>
      <c r="D7" s="61">
        <v>53</v>
      </c>
      <c r="E7" s="61"/>
    </row>
    <row r="8" spans="1:5" ht="12.75">
      <c r="A8" s="37"/>
      <c r="B8" s="38"/>
      <c r="C8" s="37"/>
      <c r="D8" s="61"/>
      <c r="E8" s="61"/>
    </row>
    <row r="9" spans="1:5" ht="12.75">
      <c r="A9" s="37"/>
      <c r="B9" s="38"/>
      <c r="C9" s="138" t="s">
        <v>234</v>
      </c>
      <c r="D9" s="61"/>
      <c r="E9" s="61"/>
    </row>
    <row r="10" spans="1:5" ht="12.75">
      <c r="A10" s="37" t="s">
        <v>129</v>
      </c>
      <c r="B10" s="38">
        <v>91</v>
      </c>
      <c r="C10" s="37" t="s">
        <v>130</v>
      </c>
      <c r="D10" s="61">
        <v>52.9</v>
      </c>
      <c r="E10" s="61"/>
    </row>
    <row r="11" spans="1:5" ht="12.75">
      <c r="A11" s="37" t="s">
        <v>164</v>
      </c>
      <c r="B11" s="38"/>
      <c r="C11" s="37" t="s">
        <v>132</v>
      </c>
      <c r="D11" s="61">
        <v>53.11</v>
      </c>
      <c r="E11" s="61"/>
    </row>
    <row r="12" spans="1:5" ht="12.75">
      <c r="A12" s="37" t="s">
        <v>154</v>
      </c>
      <c r="B12" s="38">
        <v>90</v>
      </c>
      <c r="C12" s="37" t="s">
        <v>134</v>
      </c>
      <c r="D12" s="61">
        <v>53.5</v>
      </c>
      <c r="E12" s="61"/>
    </row>
    <row r="13" spans="1:5" ht="12.75">
      <c r="A13" s="37" t="s">
        <v>162</v>
      </c>
      <c r="B13" s="38">
        <v>93</v>
      </c>
      <c r="C13" s="37" t="s">
        <v>138</v>
      </c>
      <c r="D13" s="61">
        <v>54.9</v>
      </c>
      <c r="E13" s="61"/>
    </row>
    <row r="14" spans="1:5" ht="12.75">
      <c r="A14" s="37" t="s">
        <v>157</v>
      </c>
      <c r="B14" s="38">
        <v>89</v>
      </c>
      <c r="C14" s="37" t="s">
        <v>141</v>
      </c>
      <c r="D14" s="61">
        <v>55</v>
      </c>
      <c r="E14" s="61"/>
    </row>
    <row r="15" ht="12.75">
      <c r="E15" s="61"/>
    </row>
    <row r="16" spans="1:5" ht="12.75">
      <c r="A16" s="37"/>
      <c r="B16" s="38"/>
      <c r="C16" s="138" t="s">
        <v>236</v>
      </c>
      <c r="D16" s="61"/>
      <c r="E16" s="61"/>
    </row>
    <row r="17" spans="1:5" ht="12.75">
      <c r="A17" s="37" t="s">
        <v>158</v>
      </c>
      <c r="B17" s="38">
        <v>91</v>
      </c>
      <c r="C17" s="37" t="s">
        <v>130</v>
      </c>
      <c r="D17" s="61">
        <v>55</v>
      </c>
      <c r="E17" s="61"/>
    </row>
    <row r="18" spans="1:5" ht="12.75">
      <c r="A18" s="37" t="s">
        <v>163</v>
      </c>
      <c r="B18" s="38">
        <v>89</v>
      </c>
      <c r="C18" s="37" t="s">
        <v>140</v>
      </c>
      <c r="D18" s="61">
        <v>56</v>
      </c>
      <c r="E18" s="61"/>
    </row>
    <row r="19" spans="1:5" ht="12.75">
      <c r="A19" s="37" t="s">
        <v>218</v>
      </c>
      <c r="B19" s="38">
        <v>89</v>
      </c>
      <c r="C19" s="37" t="s">
        <v>215</v>
      </c>
      <c r="D19" s="61">
        <v>56.5</v>
      </c>
      <c r="E19" s="61"/>
    </row>
    <row r="20" spans="1:5" ht="12.75">
      <c r="A20" s="37" t="s">
        <v>160</v>
      </c>
      <c r="B20" s="38">
        <v>89</v>
      </c>
      <c r="C20" s="37" t="s">
        <v>134</v>
      </c>
      <c r="D20" s="61">
        <v>56.7</v>
      </c>
      <c r="E20" s="61"/>
    </row>
    <row r="21" spans="1:5" ht="12.75">
      <c r="A21" s="37" t="s">
        <v>213</v>
      </c>
      <c r="B21" s="38">
        <v>90</v>
      </c>
      <c r="C21" s="37" t="s">
        <v>136</v>
      </c>
      <c r="D21" s="61">
        <v>57</v>
      </c>
      <c r="E21" s="61"/>
    </row>
    <row r="22" spans="1:5" ht="12.75">
      <c r="A22" s="37"/>
      <c r="B22" s="38"/>
      <c r="C22" s="37"/>
      <c r="D22" s="61"/>
      <c r="E22" s="61"/>
    </row>
    <row r="23" spans="1:5" ht="12.75">
      <c r="A23" s="37"/>
      <c r="B23" s="38"/>
      <c r="C23" s="138" t="s">
        <v>237</v>
      </c>
      <c r="D23" s="61"/>
      <c r="E23" s="61"/>
    </row>
    <row r="24" spans="1:5" ht="12.75">
      <c r="A24" s="37" t="s">
        <v>165</v>
      </c>
      <c r="B24" s="38">
        <v>92</v>
      </c>
      <c r="C24" s="37" t="s">
        <v>134</v>
      </c>
      <c r="D24" s="61">
        <v>57.3</v>
      </c>
      <c r="E24" s="61"/>
    </row>
    <row r="25" spans="1:5" ht="12.75">
      <c r="A25" s="37" t="s">
        <v>172</v>
      </c>
      <c r="B25" s="38">
        <v>89</v>
      </c>
      <c r="C25" s="37" t="s">
        <v>141</v>
      </c>
      <c r="D25" s="61">
        <v>57.5</v>
      </c>
      <c r="E25" s="61"/>
    </row>
    <row r="26" spans="1:5" ht="12.75">
      <c r="A26" s="37" t="s">
        <v>155</v>
      </c>
      <c r="B26" s="38">
        <v>90</v>
      </c>
      <c r="C26" s="37" t="s">
        <v>136</v>
      </c>
      <c r="D26" s="61">
        <v>58.56</v>
      </c>
      <c r="E26" s="61"/>
    </row>
    <row r="27" spans="1:5" ht="12.75">
      <c r="A27" s="37" t="s">
        <v>220</v>
      </c>
      <c r="B27" s="38">
        <v>91</v>
      </c>
      <c r="C27" s="37" t="s">
        <v>215</v>
      </c>
      <c r="D27" s="61">
        <v>59</v>
      </c>
      <c r="E27" s="61"/>
    </row>
    <row r="28" spans="1:5" ht="12.75">
      <c r="A28" s="37" t="s">
        <v>228</v>
      </c>
      <c r="B28" s="38">
        <v>93</v>
      </c>
      <c r="C28" s="37" t="s">
        <v>141</v>
      </c>
      <c r="D28" s="61">
        <v>59</v>
      </c>
      <c r="E28" s="61"/>
    </row>
    <row r="29" spans="1:5" ht="12.75">
      <c r="A29" s="37" t="s">
        <v>219</v>
      </c>
      <c r="B29" s="38">
        <v>90</v>
      </c>
      <c r="C29" s="37" t="s">
        <v>215</v>
      </c>
      <c r="D29" s="61">
        <v>60.9</v>
      </c>
      <c r="E29" s="61"/>
    </row>
    <row r="30" spans="1:5" ht="12.75">
      <c r="A30" s="74"/>
      <c r="B30" s="37"/>
      <c r="C30" s="38"/>
      <c r="D30" s="37"/>
      <c r="E30" s="61"/>
    </row>
    <row r="31" spans="1:5" ht="12.75">
      <c r="A31" s="74"/>
      <c r="B31" s="138"/>
      <c r="C31" s="38"/>
      <c r="D31" s="37"/>
      <c r="E31" s="61"/>
    </row>
    <row r="32" spans="1:5" ht="12.75">
      <c r="A32" s="74"/>
      <c r="B32" s="37"/>
      <c r="C32" s="38"/>
      <c r="D32" s="37"/>
      <c r="E32" s="61"/>
    </row>
    <row r="33" spans="1:5" ht="12.75">
      <c r="A33" s="74"/>
      <c r="B33" s="37"/>
      <c r="C33" s="38"/>
      <c r="D33" s="37"/>
      <c r="E33" s="61"/>
    </row>
    <row r="34" spans="1:5" ht="12.75">
      <c r="A34" s="74"/>
      <c r="B34" s="37"/>
      <c r="C34" s="38"/>
      <c r="D34" s="37"/>
      <c r="E34" s="61"/>
    </row>
    <row r="35" spans="1:5" ht="12.75">
      <c r="A35" s="74"/>
      <c r="B35" s="37"/>
      <c r="C35" s="38"/>
      <c r="D35" s="37"/>
      <c r="E35" s="61"/>
    </row>
    <row r="36" spans="1:5" ht="12.75">
      <c r="A36" s="74"/>
      <c r="B36" s="37"/>
      <c r="C36" s="38"/>
      <c r="D36" s="37"/>
      <c r="E36" s="6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2:G18"/>
  <sheetViews>
    <sheetView workbookViewId="0" topLeftCell="A1">
      <selection activeCell="C20" sqref="C20"/>
    </sheetView>
  </sheetViews>
  <sheetFormatPr defaultColWidth="9.00390625" defaultRowHeight="12.75"/>
  <cols>
    <col min="1" max="1" width="9.125" style="0" customWidth="1"/>
    <col min="2" max="2" width="21.875" style="0" customWidth="1"/>
    <col min="3" max="4" width="21.00390625" style="0" bestFit="1" customWidth="1"/>
    <col min="5" max="7" width="0" style="0" hidden="1" customWidth="1"/>
  </cols>
  <sheetData>
    <row r="2" spans="1:7" ht="12.75">
      <c r="A2" s="74">
        <v>44</v>
      </c>
      <c r="B2" s="37" t="s">
        <v>213</v>
      </c>
      <c r="C2" s="38">
        <v>90</v>
      </c>
      <c r="D2" s="37" t="s">
        <v>136</v>
      </c>
      <c r="E2" s="38">
        <v>4</v>
      </c>
      <c r="F2" s="51" t="str">
        <f>IF(G2=0,"",":")</f>
        <v>:</v>
      </c>
      <c r="G2" s="61">
        <v>15</v>
      </c>
    </row>
    <row r="3" spans="1:7" ht="12.75">
      <c r="A3" s="74">
        <v>30</v>
      </c>
      <c r="B3" s="37" t="s">
        <v>169</v>
      </c>
      <c r="C3" s="38">
        <v>90</v>
      </c>
      <c r="D3" s="37" t="s">
        <v>134</v>
      </c>
      <c r="E3" s="50">
        <v>4</v>
      </c>
      <c r="F3" s="51" t="str">
        <f>IF(G3=0,"",":")</f>
        <v>:</v>
      </c>
      <c r="G3" s="100">
        <v>16.5</v>
      </c>
    </row>
    <row r="4" spans="1:7" ht="12.75">
      <c r="A4" s="74">
        <v>17</v>
      </c>
      <c r="B4" s="37" t="s">
        <v>168</v>
      </c>
      <c r="C4" s="38"/>
      <c r="D4" s="37" t="s">
        <v>132</v>
      </c>
      <c r="E4" s="38">
        <v>4</v>
      </c>
      <c r="F4" s="51" t="str">
        <f>IF(G4=0,"",":")</f>
        <v>:</v>
      </c>
      <c r="G4" s="61">
        <v>18.62</v>
      </c>
    </row>
    <row r="5" spans="1:7" ht="12.75">
      <c r="A5" s="74">
        <v>45</v>
      </c>
      <c r="B5" s="37" t="s">
        <v>166</v>
      </c>
      <c r="C5" s="38">
        <v>90</v>
      </c>
      <c r="D5" s="37" t="s">
        <v>136</v>
      </c>
      <c r="E5" s="38">
        <v>4</v>
      </c>
      <c r="F5" s="51" t="str">
        <f>IF(G5=0,"",":")</f>
        <v>:</v>
      </c>
      <c r="G5" s="61">
        <v>25</v>
      </c>
    </row>
    <row r="6" spans="1:7" ht="12.75">
      <c r="A6" s="74">
        <v>18</v>
      </c>
      <c r="B6" s="37" t="s">
        <v>173</v>
      </c>
      <c r="C6" s="38"/>
      <c r="D6" s="37" t="s">
        <v>132</v>
      </c>
      <c r="E6" s="38">
        <v>4</v>
      </c>
      <c r="F6" s="51" t="str">
        <f>IF(G6=0,"",":")</f>
        <v>:</v>
      </c>
      <c r="G6" s="61">
        <v>28.36</v>
      </c>
    </row>
    <row r="7" spans="1:7" ht="12.75">
      <c r="A7" s="74">
        <v>91</v>
      </c>
      <c r="B7" s="37" t="s">
        <v>221</v>
      </c>
      <c r="C7" s="38">
        <v>91</v>
      </c>
      <c r="D7" s="37" t="s">
        <v>215</v>
      </c>
      <c r="E7" s="38">
        <v>4</v>
      </c>
      <c r="F7" s="51" t="str">
        <f>IF(G7=0,"",":")</f>
        <v>:</v>
      </c>
      <c r="G7" s="61">
        <v>35</v>
      </c>
    </row>
    <row r="8" spans="1:7" ht="12.75">
      <c r="A8" s="74">
        <v>77</v>
      </c>
      <c r="B8" s="37" t="s">
        <v>172</v>
      </c>
      <c r="C8" s="38">
        <v>89</v>
      </c>
      <c r="D8" s="37" t="s">
        <v>141</v>
      </c>
      <c r="E8" s="38">
        <v>4</v>
      </c>
      <c r="F8" s="51" t="str">
        <f>IF(G8=0,"",":")</f>
        <v>:</v>
      </c>
      <c r="G8" s="61">
        <v>40</v>
      </c>
    </row>
    <row r="9" spans="1:7" ht="12.75">
      <c r="A9" s="74">
        <v>54</v>
      </c>
      <c r="B9" s="37" t="s">
        <v>175</v>
      </c>
      <c r="C9" s="38">
        <v>90</v>
      </c>
      <c r="D9" s="37" t="s">
        <v>138</v>
      </c>
      <c r="E9" s="38">
        <v>4</v>
      </c>
      <c r="F9" s="51" t="str">
        <f>IF(G9=0,"",":")</f>
        <v>:</v>
      </c>
      <c r="G9" s="61">
        <v>40.5</v>
      </c>
    </row>
    <row r="10" spans="1:7" ht="12.75">
      <c r="A10" s="74">
        <v>93</v>
      </c>
      <c r="B10" s="37" t="s">
        <v>223</v>
      </c>
      <c r="C10" s="38">
        <v>92</v>
      </c>
      <c r="D10" s="37" t="s">
        <v>215</v>
      </c>
      <c r="E10" s="38">
        <v>4</v>
      </c>
      <c r="F10" s="51" t="str">
        <f>IF(G10=0,"",":")</f>
        <v>:</v>
      </c>
      <c r="G10" s="61">
        <v>41</v>
      </c>
    </row>
    <row r="11" spans="1:7" ht="12.75">
      <c r="A11" s="74">
        <v>31</v>
      </c>
      <c r="B11" s="37" t="s">
        <v>174</v>
      </c>
      <c r="C11" s="38">
        <v>90</v>
      </c>
      <c r="D11" s="37" t="s">
        <v>134</v>
      </c>
      <c r="E11" s="38">
        <v>4</v>
      </c>
      <c r="F11" s="51" t="str">
        <f>IF(G11=0,"",":")</f>
        <v>:</v>
      </c>
      <c r="G11" s="103">
        <v>42</v>
      </c>
    </row>
    <row r="12" spans="1:7" ht="12.75">
      <c r="A12" s="74">
        <v>53</v>
      </c>
      <c r="B12" s="37" t="s">
        <v>170</v>
      </c>
      <c r="C12" s="38">
        <v>89</v>
      </c>
      <c r="D12" s="37" t="s">
        <v>138</v>
      </c>
      <c r="E12" s="38">
        <v>4</v>
      </c>
      <c r="F12" s="51" t="str">
        <f>IF(G12=0,"",":")</f>
        <v>:</v>
      </c>
      <c r="G12" s="61">
        <v>43.5</v>
      </c>
    </row>
    <row r="13" spans="1:7" ht="12.75">
      <c r="A13" s="74"/>
      <c r="B13" s="37" t="s">
        <v>157</v>
      </c>
      <c r="C13" s="38">
        <v>89</v>
      </c>
      <c r="D13" s="37" t="s">
        <v>141</v>
      </c>
      <c r="E13" s="38">
        <v>4</v>
      </c>
      <c r="F13" s="51" t="str">
        <f>IF(G13=0,"",":")</f>
        <v>:</v>
      </c>
      <c r="G13" s="61">
        <v>45</v>
      </c>
    </row>
    <row r="14" spans="1:7" ht="12.75">
      <c r="A14" s="74">
        <v>64</v>
      </c>
      <c r="B14" s="37" t="s">
        <v>171</v>
      </c>
      <c r="C14" s="38">
        <v>89</v>
      </c>
      <c r="D14" s="37" t="s">
        <v>140</v>
      </c>
      <c r="E14" s="38">
        <v>4</v>
      </c>
      <c r="F14" s="51" t="str">
        <f>IF(G14=0,"",":")</f>
        <v>:</v>
      </c>
      <c r="G14" s="61">
        <v>46.1</v>
      </c>
    </row>
    <row r="15" spans="1:7" ht="12.75">
      <c r="A15" s="74">
        <v>66</v>
      </c>
      <c r="B15" s="37" t="s">
        <v>176</v>
      </c>
      <c r="C15" s="38">
        <v>92</v>
      </c>
      <c r="D15" s="37" t="s">
        <v>140</v>
      </c>
      <c r="E15" s="38">
        <v>4</v>
      </c>
      <c r="F15" s="51" t="str">
        <f>IF(G15=0,"",":")</f>
        <v>:</v>
      </c>
      <c r="G15" s="61">
        <v>46.8</v>
      </c>
    </row>
    <row r="16" spans="1:7" ht="12.75">
      <c r="A16" s="74">
        <v>92</v>
      </c>
      <c r="B16" s="37" t="s">
        <v>222</v>
      </c>
      <c r="C16" s="38">
        <v>89</v>
      </c>
      <c r="D16" s="37" t="s">
        <v>215</v>
      </c>
      <c r="E16" s="38">
        <v>4</v>
      </c>
      <c r="F16" s="51" t="str">
        <f>IF(G16=0,"",":")</f>
        <v>:</v>
      </c>
      <c r="G16" s="61">
        <v>50</v>
      </c>
    </row>
    <row r="17" spans="1:7" ht="12.75">
      <c r="A17" s="74">
        <v>5</v>
      </c>
      <c r="B17" s="37" t="s">
        <v>121</v>
      </c>
      <c r="C17" s="38">
        <v>89</v>
      </c>
      <c r="D17" s="37" t="s">
        <v>130</v>
      </c>
      <c r="E17" s="38"/>
      <c r="F17" s="51">
        <f>IF(G17=0,"",":")</f>
      </c>
      <c r="G17" s="61"/>
    </row>
    <row r="18" spans="1:7" ht="12.75">
      <c r="A18" s="74">
        <v>6</v>
      </c>
      <c r="B18" s="37" t="s">
        <v>122</v>
      </c>
      <c r="C18" s="38">
        <v>90</v>
      </c>
      <c r="D18" s="37" t="s">
        <v>130</v>
      </c>
      <c r="E18" s="38"/>
      <c r="F18" s="51">
        <f>IF(G18=0,"",":")</f>
      </c>
      <c r="G18" s="61"/>
    </row>
  </sheetData>
  <dataValidations count="1">
    <dataValidation type="whole" operator="lessThanOrEqual" allowBlank="1" showInputMessage="1" showErrorMessage="1" prompt="Dvojtečka se udělá sama, až napíšeš sekundy" sqref="F2:F18">
      <formula1>0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E32"/>
  <sheetViews>
    <sheetView workbookViewId="0" topLeftCell="A1">
      <selection activeCell="G15" sqref="G15"/>
    </sheetView>
  </sheetViews>
  <sheetFormatPr defaultColWidth="9.00390625" defaultRowHeight="12.75"/>
  <cols>
    <col min="2" max="2" width="15.375" style="0" bestFit="1" customWidth="1"/>
    <col min="4" max="4" width="21.00390625" style="0" bestFit="1" customWidth="1"/>
  </cols>
  <sheetData>
    <row r="1" ht="15.75">
      <c r="B1" s="140" t="s">
        <v>4</v>
      </c>
    </row>
    <row r="3" ht="12.75">
      <c r="B3" s="114" t="s">
        <v>235</v>
      </c>
    </row>
    <row r="4" spans="1:5" ht="12.75">
      <c r="A4" s="74">
        <v>1</v>
      </c>
      <c r="B4" s="37" t="s">
        <v>139</v>
      </c>
      <c r="C4" s="38">
        <v>89</v>
      </c>
      <c r="D4" s="37" t="s">
        <v>140</v>
      </c>
      <c r="E4" s="61">
        <v>11.5</v>
      </c>
    </row>
    <row r="5" spans="1:5" ht="12.75">
      <c r="A5" s="74">
        <v>46</v>
      </c>
      <c r="B5" s="37" t="s">
        <v>135</v>
      </c>
      <c r="C5" s="38">
        <v>89</v>
      </c>
      <c r="D5" s="37" t="s">
        <v>136</v>
      </c>
      <c r="E5" s="61">
        <v>10.82</v>
      </c>
    </row>
    <row r="6" spans="1:5" ht="12.75">
      <c r="A6" s="74">
        <v>49</v>
      </c>
      <c r="B6" s="37" t="s">
        <v>129</v>
      </c>
      <c r="C6" s="38">
        <v>91</v>
      </c>
      <c r="D6" s="37" t="s">
        <v>130</v>
      </c>
      <c r="E6" s="61">
        <v>10.8</v>
      </c>
    </row>
    <row r="7" spans="1:5" ht="12.75">
      <c r="A7" s="74">
        <v>86</v>
      </c>
      <c r="B7" s="37" t="s">
        <v>216</v>
      </c>
      <c r="C7" s="38">
        <v>89</v>
      </c>
      <c r="D7" s="37" t="s">
        <v>215</v>
      </c>
      <c r="E7" s="61">
        <v>11.2</v>
      </c>
    </row>
    <row r="8" spans="1:5" ht="12.75">
      <c r="A8" s="74">
        <v>13</v>
      </c>
      <c r="B8" s="37" t="s">
        <v>137</v>
      </c>
      <c r="C8" s="38">
        <v>89</v>
      </c>
      <c r="D8" s="2" t="s">
        <v>138</v>
      </c>
      <c r="E8" s="61">
        <v>11.19</v>
      </c>
    </row>
    <row r="9" spans="1:5" ht="12.75">
      <c r="A9" s="74">
        <v>61</v>
      </c>
      <c r="B9" s="37" t="s">
        <v>131</v>
      </c>
      <c r="C9" s="38"/>
      <c r="D9" s="37" t="s">
        <v>132</v>
      </c>
      <c r="E9" s="61">
        <v>11.39</v>
      </c>
    </row>
    <row r="10" ht="12.75">
      <c r="A10" s="74"/>
    </row>
    <row r="11" spans="1:5" ht="12.75">
      <c r="A11" s="74"/>
      <c r="B11" s="138" t="s">
        <v>234</v>
      </c>
      <c r="C11" s="38"/>
      <c r="D11" s="37"/>
      <c r="E11" s="61"/>
    </row>
    <row r="12" spans="1:5" ht="12.75">
      <c r="A12" s="74">
        <v>14</v>
      </c>
      <c r="B12" s="37" t="s">
        <v>156</v>
      </c>
      <c r="C12" s="38">
        <v>89</v>
      </c>
      <c r="D12" s="37" t="s">
        <v>141</v>
      </c>
      <c r="E12" s="61">
        <v>11.8</v>
      </c>
    </row>
    <row r="13" spans="1:5" ht="12.75">
      <c r="A13" s="74">
        <v>51</v>
      </c>
      <c r="B13" s="37" t="s">
        <v>151</v>
      </c>
      <c r="C13" s="38">
        <v>90</v>
      </c>
      <c r="D13" s="37" t="s">
        <v>138</v>
      </c>
      <c r="E13" s="61">
        <v>11.69</v>
      </c>
    </row>
    <row r="14" spans="1:5" ht="12.75">
      <c r="A14" s="74">
        <v>73</v>
      </c>
      <c r="B14" s="37" t="s">
        <v>143</v>
      </c>
      <c r="C14" s="38"/>
      <c r="D14" s="37" t="s">
        <v>132</v>
      </c>
      <c r="E14" s="61">
        <v>11.58</v>
      </c>
    </row>
    <row r="15" spans="1:5" ht="12.75">
      <c r="A15" s="74">
        <v>2</v>
      </c>
      <c r="B15" s="37" t="s">
        <v>142</v>
      </c>
      <c r="C15" s="38">
        <v>93</v>
      </c>
      <c r="D15" s="37" t="s">
        <v>130</v>
      </c>
      <c r="E15" s="61">
        <v>11.8</v>
      </c>
    </row>
    <row r="16" spans="1:5" ht="12.75">
      <c r="A16" s="74">
        <v>50</v>
      </c>
      <c r="B16" s="37" t="s">
        <v>146</v>
      </c>
      <c r="C16" s="38">
        <v>91</v>
      </c>
      <c r="D16" s="37" t="s">
        <v>138</v>
      </c>
      <c r="E16" s="61">
        <v>11.95</v>
      </c>
    </row>
    <row r="17" spans="1:5" ht="12.75">
      <c r="A17" s="74">
        <v>25</v>
      </c>
      <c r="B17" s="37" t="s">
        <v>133</v>
      </c>
      <c r="C17" s="38">
        <v>90</v>
      </c>
      <c r="D17" s="37" t="s">
        <v>134</v>
      </c>
      <c r="E17" s="61">
        <v>12</v>
      </c>
    </row>
    <row r="18" spans="1:5" ht="12.75">
      <c r="A18" s="74"/>
      <c r="B18" s="37"/>
      <c r="C18" s="38"/>
      <c r="D18" s="37"/>
      <c r="E18" s="61"/>
    </row>
    <row r="19" spans="1:5" ht="12.75">
      <c r="A19" s="74"/>
      <c r="B19" s="138" t="s">
        <v>236</v>
      </c>
      <c r="C19" s="38"/>
      <c r="D19" s="37"/>
      <c r="E19" s="61"/>
    </row>
    <row r="20" spans="1:5" ht="12.75">
      <c r="A20" s="74">
        <v>27</v>
      </c>
      <c r="B20" s="37" t="s">
        <v>150</v>
      </c>
      <c r="C20" s="38">
        <v>90</v>
      </c>
      <c r="D20" s="37" t="s">
        <v>134</v>
      </c>
      <c r="E20" s="61">
        <v>12</v>
      </c>
    </row>
    <row r="21" spans="1:5" ht="12.75">
      <c r="A21" s="74">
        <v>75</v>
      </c>
      <c r="B21" s="37" t="s">
        <v>153</v>
      </c>
      <c r="C21" s="38">
        <v>92</v>
      </c>
      <c r="D21" s="37" t="s">
        <v>141</v>
      </c>
      <c r="E21" s="61">
        <v>12</v>
      </c>
    </row>
    <row r="22" spans="1:5" ht="12.75">
      <c r="A22" s="74">
        <v>40</v>
      </c>
      <c r="B22" s="37" t="s">
        <v>145</v>
      </c>
      <c r="C22" s="38">
        <v>91</v>
      </c>
      <c r="D22" s="37" t="s">
        <v>136</v>
      </c>
      <c r="E22" s="61">
        <v>12.1</v>
      </c>
    </row>
    <row r="23" spans="1:5" ht="12.75">
      <c r="A23" s="74">
        <v>3</v>
      </c>
      <c r="B23" s="37" t="s">
        <v>148</v>
      </c>
      <c r="C23" s="38">
        <v>91</v>
      </c>
      <c r="D23" s="37" t="s">
        <v>130</v>
      </c>
      <c r="E23" s="61">
        <v>12.1</v>
      </c>
    </row>
    <row r="24" spans="1:5" ht="12.75">
      <c r="A24" s="74">
        <v>26</v>
      </c>
      <c r="B24" s="37" t="s">
        <v>144</v>
      </c>
      <c r="C24" s="38">
        <v>91</v>
      </c>
      <c r="D24" s="37" t="s">
        <v>134</v>
      </c>
      <c r="E24" s="61">
        <v>12.2</v>
      </c>
    </row>
    <row r="25" spans="1:5" ht="12.75">
      <c r="A25" s="74"/>
      <c r="B25" s="37"/>
      <c r="C25" s="38"/>
      <c r="D25" s="37"/>
      <c r="E25" s="61"/>
    </row>
    <row r="26" spans="1:5" ht="12.75">
      <c r="A26" s="74"/>
      <c r="B26" s="138" t="s">
        <v>237</v>
      </c>
      <c r="C26" s="38"/>
      <c r="D26" s="37"/>
      <c r="E26" s="61"/>
    </row>
    <row r="27" spans="1:5" ht="12.75">
      <c r="A27" s="74">
        <v>88</v>
      </c>
      <c r="B27" s="37" t="s">
        <v>218</v>
      </c>
      <c r="C27" s="38">
        <v>89</v>
      </c>
      <c r="D27" s="37" t="s">
        <v>215</v>
      </c>
      <c r="E27" s="61">
        <v>12.2</v>
      </c>
    </row>
    <row r="28" spans="1:5" ht="12.75">
      <c r="A28" s="74">
        <v>15</v>
      </c>
      <c r="B28" s="37" t="s">
        <v>149</v>
      </c>
      <c r="C28" s="38"/>
      <c r="D28" s="37" t="s">
        <v>132</v>
      </c>
      <c r="E28" s="61">
        <v>12.39</v>
      </c>
    </row>
    <row r="29" spans="1:5" ht="12.75">
      <c r="A29" s="74">
        <v>87</v>
      </c>
      <c r="B29" s="37" t="s">
        <v>217</v>
      </c>
      <c r="C29" s="38">
        <v>91</v>
      </c>
      <c r="D29" s="37" t="s">
        <v>215</v>
      </c>
      <c r="E29" s="61">
        <v>12.4</v>
      </c>
    </row>
    <row r="30" spans="1:5" ht="12.75">
      <c r="A30" s="74">
        <v>63</v>
      </c>
      <c r="B30" s="37" t="s">
        <v>147</v>
      </c>
      <c r="C30" s="38">
        <v>89</v>
      </c>
      <c r="D30" s="37" t="s">
        <v>140</v>
      </c>
      <c r="E30" s="61">
        <v>12.7</v>
      </c>
    </row>
    <row r="31" spans="1:5" ht="12.75">
      <c r="A31" s="74">
        <v>62</v>
      </c>
      <c r="B31" s="37" t="s">
        <v>152</v>
      </c>
      <c r="C31" s="38">
        <v>89</v>
      </c>
      <c r="D31" s="37" t="s">
        <v>140</v>
      </c>
      <c r="E31" s="61">
        <v>13</v>
      </c>
    </row>
    <row r="32" ht="12.75">
      <c r="E32" s="61"/>
    </row>
  </sheetData>
  <dataValidations count="1">
    <dataValidation allowBlank="1" showInputMessage="1" showErrorMessage="1" prompt="Buňka obsahuje vzorec. Nevyplňovat!" sqref="A4:A31"/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tabSelected="1" workbookViewId="0" topLeftCell="A1">
      <selection activeCell="AF20" sqref="AF20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4.625" style="2" customWidth="1"/>
    <col min="7" max="7" width="6.00390625" style="1" customWidth="1"/>
    <col min="8" max="8" width="7.75390625" style="9" hidden="1" customWidth="1"/>
    <col min="9" max="9" width="0.74609375" style="2" customWidth="1"/>
    <col min="10" max="10" width="5.625" style="86" customWidth="1"/>
    <col min="11" max="11" width="6.125" style="86" customWidth="1"/>
    <col min="12" max="12" width="2.25390625" style="3" customWidth="1"/>
    <col min="13" max="13" width="1.12109375" style="1" customWidth="1"/>
    <col min="14" max="14" width="5.25390625" style="82" customWidth="1"/>
    <col min="15" max="15" width="4.875" style="2" customWidth="1"/>
    <col min="16" max="16" width="5.125" style="2" customWidth="1"/>
    <col min="17" max="17" width="5.375" style="4" customWidth="1"/>
    <col min="18" max="18" width="2.75390625" style="3" customWidth="1"/>
    <col min="19" max="19" width="1.00390625" style="1" customWidth="1"/>
    <col min="20" max="20" width="6.00390625" style="82" customWidth="1"/>
    <col min="21" max="21" width="19.75390625" style="10" hidden="1" customWidth="1"/>
    <col min="22" max="22" width="9.125" style="10" hidden="1" customWidth="1"/>
    <col min="23" max="29" width="9.125" style="7" hidden="1" customWidth="1"/>
    <col min="30" max="16384" width="9.125" style="2" customWidth="1"/>
  </cols>
  <sheetData>
    <row r="1" spans="2:20" ht="15.75">
      <c r="B1" s="125" t="s">
        <v>16</v>
      </c>
      <c r="C1" s="122"/>
      <c r="D1" s="122"/>
      <c r="E1" s="122"/>
      <c r="F1" s="122"/>
      <c r="G1" s="126"/>
      <c r="H1" s="127"/>
      <c r="I1" s="122"/>
      <c r="J1" s="128"/>
      <c r="K1" s="128"/>
      <c r="L1" s="123"/>
      <c r="Q1" s="2"/>
      <c r="R1" s="2"/>
      <c r="S1" s="2"/>
      <c r="T1" s="2"/>
    </row>
    <row r="2" spans="2:20" ht="12.75">
      <c r="B2" s="129" t="s">
        <v>46</v>
      </c>
      <c r="C2" s="121"/>
      <c r="D2" s="122"/>
      <c r="E2" s="122"/>
      <c r="F2" s="122"/>
      <c r="G2" s="126"/>
      <c r="H2" s="127"/>
      <c r="I2" s="122"/>
      <c r="J2" s="128"/>
      <c r="K2" s="128"/>
      <c r="L2" s="123"/>
      <c r="Q2" s="2"/>
      <c r="R2" s="2"/>
      <c r="S2" s="2"/>
      <c r="T2" s="2"/>
    </row>
    <row r="3" spans="2:20" ht="12.75">
      <c r="B3" s="130" t="s">
        <v>24</v>
      </c>
      <c r="C3" s="124"/>
      <c r="D3" s="124"/>
      <c r="E3" s="16" t="s">
        <v>128</v>
      </c>
      <c r="F3" s="16"/>
      <c r="G3" s="22"/>
      <c r="H3" s="15"/>
      <c r="I3" s="16"/>
      <c r="J3" s="13"/>
      <c r="K3" s="13"/>
      <c r="L3" s="17"/>
      <c r="Q3" s="2"/>
      <c r="R3" s="2"/>
      <c r="S3" s="2"/>
      <c r="T3" s="2"/>
    </row>
    <row r="4" spans="2:29" s="16" customFormat="1" ht="12.75">
      <c r="B4" s="130" t="s">
        <v>23</v>
      </c>
      <c r="C4" s="124"/>
      <c r="D4" s="124"/>
      <c r="E4" s="18" t="s">
        <v>127</v>
      </c>
      <c r="G4" s="84" t="s">
        <v>22</v>
      </c>
      <c r="H4" s="15"/>
      <c r="I4" s="13"/>
      <c r="J4" s="134">
        <v>39721</v>
      </c>
      <c r="K4" s="134"/>
      <c r="L4" s="17"/>
      <c r="M4" s="14"/>
      <c r="N4" s="85"/>
      <c r="U4" s="19"/>
      <c r="V4" s="19"/>
      <c r="W4" s="20"/>
      <c r="X4" s="20"/>
      <c r="Y4" s="20"/>
      <c r="Z4" s="20"/>
      <c r="AA4" s="20"/>
      <c r="AB4" s="20"/>
      <c r="AC4" s="20"/>
    </row>
    <row r="5" ht="12.75">
      <c r="W5" s="7" t="s">
        <v>14</v>
      </c>
    </row>
    <row r="6" spans="2:29" ht="12.75">
      <c r="B6" s="21" t="s">
        <v>9</v>
      </c>
      <c r="C6" s="81"/>
      <c r="D6" s="81"/>
      <c r="E6" s="81" t="s">
        <v>21</v>
      </c>
      <c r="F6" s="87" t="s">
        <v>26</v>
      </c>
      <c r="G6" s="88" t="s">
        <v>10</v>
      </c>
      <c r="H6" s="89" t="s">
        <v>10</v>
      </c>
      <c r="I6" s="81"/>
      <c r="J6" s="90" t="s">
        <v>17</v>
      </c>
      <c r="K6" s="90" t="s">
        <v>18</v>
      </c>
      <c r="L6" s="135" t="s">
        <v>19</v>
      </c>
      <c r="M6" s="135"/>
      <c r="N6" s="135"/>
      <c r="O6" s="92" t="s">
        <v>5</v>
      </c>
      <c r="P6" s="92" t="s">
        <v>6</v>
      </c>
      <c r="Q6" s="93" t="s">
        <v>7</v>
      </c>
      <c r="R6" s="135" t="s">
        <v>8</v>
      </c>
      <c r="S6" s="135"/>
      <c r="T6" s="135"/>
      <c r="U6" s="8" t="s">
        <v>20</v>
      </c>
      <c r="V6" s="8" t="s">
        <v>13</v>
      </c>
      <c r="W6" s="7" t="s">
        <v>4</v>
      </c>
      <c r="X6" s="7" t="s">
        <v>0</v>
      </c>
      <c r="Y6" s="7" t="s">
        <v>1</v>
      </c>
      <c r="Z6" s="7" t="s">
        <v>5</v>
      </c>
      <c r="AA6" s="7" t="s">
        <v>6</v>
      </c>
      <c r="AB6" s="7" t="s">
        <v>7</v>
      </c>
      <c r="AC6" s="7" t="s">
        <v>8</v>
      </c>
    </row>
    <row r="7" spans="2:20" ht="12.75">
      <c r="B7" s="91"/>
      <c r="C7" s="81"/>
      <c r="D7" s="81"/>
      <c r="E7" s="81" t="s">
        <v>12</v>
      </c>
      <c r="F7" s="87" t="s">
        <v>25</v>
      </c>
      <c r="G7" s="88" t="s">
        <v>11</v>
      </c>
      <c r="H7" s="89" t="s">
        <v>11</v>
      </c>
      <c r="I7" s="81"/>
      <c r="J7" s="90" t="s">
        <v>15</v>
      </c>
      <c r="K7" s="90" t="s">
        <v>15</v>
      </c>
      <c r="L7" s="136" t="s">
        <v>47</v>
      </c>
      <c r="M7" s="136"/>
      <c r="N7" s="136"/>
      <c r="O7" s="91" t="s">
        <v>2</v>
      </c>
      <c r="P7" s="91" t="s">
        <v>2</v>
      </c>
      <c r="Q7" s="94" t="s">
        <v>3</v>
      </c>
      <c r="R7" s="137" t="s">
        <v>47</v>
      </c>
      <c r="S7" s="137"/>
      <c r="T7" s="137"/>
    </row>
    <row r="8" spans="2:19" ht="12.75">
      <c r="B8" s="95"/>
      <c r="G8" s="83"/>
      <c r="M8" s="119"/>
      <c r="S8" s="83"/>
    </row>
    <row r="9" spans="2:29" ht="12.75">
      <c r="B9" s="24" t="str">
        <f>IF(H9=0,"","1.")</f>
        <v>1.</v>
      </c>
      <c r="E9" s="2" t="s">
        <v>132</v>
      </c>
      <c r="G9" s="96">
        <f>IF(H9=0,"",H9)</f>
        <v>9447</v>
      </c>
      <c r="H9" s="9">
        <f>SUM(W9:AB10)+AC9</f>
        <v>9447</v>
      </c>
      <c r="J9" s="98">
        <v>11.93</v>
      </c>
      <c r="K9" s="98">
        <v>52.77</v>
      </c>
      <c r="L9" s="6">
        <v>4</v>
      </c>
      <c r="M9" s="120" t="str">
        <f>IF(N9=0,"",":")</f>
        <v>:</v>
      </c>
      <c r="N9" s="133">
        <v>23.54</v>
      </c>
      <c r="O9" s="6">
        <v>194</v>
      </c>
      <c r="P9" s="6">
        <v>627</v>
      </c>
      <c r="Q9" s="98">
        <v>14.27</v>
      </c>
      <c r="R9" s="6">
        <v>2</v>
      </c>
      <c r="S9" s="97" t="str">
        <f>IF(T9=0,"",":")</f>
        <v>:</v>
      </c>
      <c r="T9" s="133">
        <v>8.14</v>
      </c>
      <c r="U9" s="10">
        <f>L9*60+N9</f>
        <v>263.54</v>
      </c>
      <c r="V9" s="10">
        <f>R9*60+T9</f>
        <v>128.14</v>
      </c>
      <c r="W9" s="11">
        <f>IF(J9&gt;0,(INT(POWER(18-J9,1.81)*25.4347)),0)</f>
        <v>665</v>
      </c>
      <c r="X9" s="11">
        <f>IF(K9&gt;0,(INT(POWER(82-K9,1.81)*1.53775)),0)</f>
        <v>691</v>
      </c>
      <c r="Y9" s="11">
        <f>IF(N9&lt;&gt;"",(INT(POWER(480-U9,1.85)*0.03768)),0)</f>
        <v>788</v>
      </c>
      <c r="Z9" s="11">
        <f>IF(O9&gt;0,(INT(POWER(O9-75,1.42)*0.8465)),0)</f>
        <v>749</v>
      </c>
      <c r="AA9" s="11">
        <f>IF(P9&gt;0,(INT(POWER(P9-220,1.4)*0.14354)),0)</f>
        <v>646</v>
      </c>
      <c r="AB9" s="11">
        <f>IF(Q9&gt;0,(INT(POWER(Q9-1.5,1.05)*51.39)),0)</f>
        <v>745</v>
      </c>
      <c r="AC9" s="11">
        <f>IF(T9&lt;&gt;"",(INT(POWER(305.5-V9,1.85)*0.08713)),0)</f>
        <v>1260</v>
      </c>
    </row>
    <row r="10" spans="2:28" ht="12.75">
      <c r="B10" s="95"/>
      <c r="G10" s="83"/>
      <c r="H10" s="12">
        <f>H9</f>
        <v>9447</v>
      </c>
      <c r="J10" s="98">
        <v>12.1</v>
      </c>
      <c r="K10" s="98">
        <v>54.04</v>
      </c>
      <c r="L10" s="6">
        <v>4</v>
      </c>
      <c r="M10" s="120" t="str">
        <f>IF(N10=0,"",":")</f>
        <v>:</v>
      </c>
      <c r="N10" s="133">
        <v>34.13</v>
      </c>
      <c r="O10" s="6">
        <v>186</v>
      </c>
      <c r="P10" s="6">
        <v>605</v>
      </c>
      <c r="Q10" s="98">
        <v>12.55</v>
      </c>
      <c r="R10" s="6"/>
      <c r="S10" s="97">
        <f>IF(T10=0,"",":")</f>
      </c>
      <c r="T10" s="133"/>
      <c r="U10" s="10">
        <f>L10*60+N10</f>
        <v>274.13</v>
      </c>
      <c r="W10" s="11">
        <f>IF(J10&gt;0,(INT(POWER(18-J10,1.81)*25.4347)),0)</f>
        <v>631</v>
      </c>
      <c r="X10" s="11">
        <f>IF(K10&gt;0,(INT(POWER(82-K10,1.81)*1.53775)),0)</f>
        <v>638</v>
      </c>
      <c r="Y10" s="11">
        <f>IF(N10&lt;&gt;"",(INT(POWER(480-U10,1.85)*0.03768)),0)</f>
        <v>718</v>
      </c>
      <c r="Z10" s="11">
        <f>IF(O10&gt;0,(INT(POWER(O10-75,1.42)*0.8465)),0)</f>
        <v>679</v>
      </c>
      <c r="AA10" s="11">
        <f>IF(P10&gt;0,(INT(POWER(P10-220,1.4)*0.14354)),0)</f>
        <v>597</v>
      </c>
      <c r="AB10" s="11">
        <f>IF(Q10&gt;0,(INT(POWER(Q10-1.5,1.05)*51.39)),0)</f>
        <v>640</v>
      </c>
    </row>
    <row r="11" spans="2:20" ht="12.75">
      <c r="B11" s="95"/>
      <c r="G11" s="83"/>
      <c r="H11" s="12">
        <f>H10</f>
        <v>9447</v>
      </c>
      <c r="J11" s="98"/>
      <c r="K11" s="98">
        <v>55.3</v>
      </c>
      <c r="L11" s="6">
        <v>4</v>
      </c>
      <c r="M11" s="120" t="str">
        <f>IF(N11=0,"",":")</f>
        <v>:</v>
      </c>
      <c r="N11" s="133">
        <v>42.06</v>
      </c>
      <c r="O11" s="6">
        <v>182</v>
      </c>
      <c r="P11" s="6">
        <v>588</v>
      </c>
      <c r="Q11" s="98"/>
      <c r="R11" s="6"/>
      <c r="S11" s="97"/>
      <c r="T11" s="133"/>
    </row>
    <row r="12" spans="2:29" ht="12.75">
      <c r="B12" s="24" t="str">
        <f>IF(H12=0,"","2.")</f>
        <v>2.</v>
      </c>
      <c r="E12" s="2" t="s">
        <v>120</v>
      </c>
      <c r="G12" s="96">
        <f>IF(H12=0,"",H12)</f>
        <v>8868</v>
      </c>
      <c r="H12" s="9">
        <f>SUM(W12:AB13)+AC12</f>
        <v>8868</v>
      </c>
      <c r="J12" s="98">
        <v>11.28</v>
      </c>
      <c r="K12" s="98">
        <v>53.81</v>
      </c>
      <c r="L12" s="6">
        <v>4</v>
      </c>
      <c r="M12" s="120" t="str">
        <f>IF(N12=0,"",":")</f>
        <v>:</v>
      </c>
      <c r="N12" s="133">
        <v>37.12</v>
      </c>
      <c r="O12" s="6">
        <v>186</v>
      </c>
      <c r="P12" s="6">
        <v>576</v>
      </c>
      <c r="Q12" s="98">
        <v>13.01</v>
      </c>
      <c r="R12" s="6">
        <v>2</v>
      </c>
      <c r="S12" s="97" t="str">
        <f>IF(T12=0,"",":")</f>
        <v>:</v>
      </c>
      <c r="T12" s="133">
        <v>10.69</v>
      </c>
      <c r="U12" s="10">
        <f>L12*60+N12</f>
        <v>277.12</v>
      </c>
      <c r="V12" s="10">
        <f>R12*60+T12</f>
        <v>130.69</v>
      </c>
      <c r="W12" s="11">
        <f aca="true" t="shared" si="0" ref="W12:W23">IF(J12&gt;0,(INT(POWER(18-J12,1.81)*25.4347)),0)</f>
        <v>799</v>
      </c>
      <c r="X12" s="11">
        <f>IF(K12&gt;0,(INT(POWER(82-K12,1.81)*1.53775)),0)</f>
        <v>647</v>
      </c>
      <c r="Y12" s="11">
        <f>IF(N12&lt;&gt;"",(INT(POWER(480-U12,1.85)*0.03768)),0)</f>
        <v>699</v>
      </c>
      <c r="Z12" s="11">
        <f>IF(O12&gt;0,(INT(POWER(O12-75,1.42)*0.8465)),0)</f>
        <v>679</v>
      </c>
      <c r="AA12" s="11">
        <f aca="true" t="shared" si="1" ref="AA12:AA23">IF(P12&gt;0,(INT(POWER(P12-220,1.4)*0.14354)),0)</f>
        <v>535</v>
      </c>
      <c r="AB12" s="11">
        <f>IF(Q12&gt;0,(INT(POWER(Q12-1.5,1.05)*51.39)),0)</f>
        <v>668</v>
      </c>
      <c r="AC12" s="11">
        <f>IF(T12&lt;&gt;"",(INT(POWER(305.5-V12,1.85)*0.08713)),0)</f>
        <v>1227</v>
      </c>
    </row>
    <row r="13" spans="2:28" ht="12.75">
      <c r="B13" s="95"/>
      <c r="G13" s="83"/>
      <c r="H13" s="12">
        <f>H12</f>
        <v>8868</v>
      </c>
      <c r="J13" s="98">
        <v>12.24</v>
      </c>
      <c r="K13" s="98">
        <v>55.05</v>
      </c>
      <c r="L13" s="6">
        <v>4</v>
      </c>
      <c r="M13" s="120" t="str">
        <f>IF(N13=0,"",":")</f>
        <v>:</v>
      </c>
      <c r="N13" s="133">
        <v>42.53</v>
      </c>
      <c r="O13" s="6">
        <v>174</v>
      </c>
      <c r="P13" s="6">
        <v>566</v>
      </c>
      <c r="Q13" s="98">
        <v>12.84</v>
      </c>
      <c r="R13" s="6"/>
      <c r="S13" s="97">
        <f>IF(T13=0,"",":")</f>
      </c>
      <c r="T13" s="133"/>
      <c r="U13" s="10">
        <f>L13*60+N13</f>
        <v>282.53</v>
      </c>
      <c r="W13" s="11">
        <f t="shared" si="0"/>
        <v>605</v>
      </c>
      <c r="X13" s="11">
        <f>IF(K13&gt;0,(INT(POWER(82-K13,1.81)*1.53775)),0)</f>
        <v>597</v>
      </c>
      <c r="Y13" s="11">
        <f>IF(N13&lt;&gt;"",(INT(POWER(480-U13,1.85)*0.03768)),0)</f>
        <v>664</v>
      </c>
      <c r="Z13" s="11">
        <f>IF(O13&gt;0,(INT(POWER(O13-75,1.42)*0.8465)),0)</f>
        <v>577</v>
      </c>
      <c r="AA13" s="11">
        <f t="shared" si="1"/>
        <v>514</v>
      </c>
      <c r="AB13" s="11">
        <f>IF(Q13&gt;0,(INT(POWER(Q13-1.5,1.05)*51.39)),0)</f>
        <v>657</v>
      </c>
    </row>
    <row r="14" spans="2:28" ht="12.75">
      <c r="B14" s="95"/>
      <c r="G14" s="83"/>
      <c r="H14" s="12">
        <f>H12</f>
        <v>8868</v>
      </c>
      <c r="J14" s="98"/>
      <c r="K14" s="98"/>
      <c r="L14" s="6"/>
      <c r="M14" s="120"/>
      <c r="N14" s="133"/>
      <c r="O14" s="6">
        <v>158</v>
      </c>
      <c r="P14" s="6">
        <v>543</v>
      </c>
      <c r="Q14" s="98">
        <v>12.36</v>
      </c>
      <c r="R14" s="6"/>
      <c r="S14" s="97"/>
      <c r="T14" s="133"/>
      <c r="U14" s="10">
        <f>L14*60+N14</f>
        <v>0</v>
      </c>
      <c r="W14" s="131">
        <f t="shared" si="0"/>
        <v>0</v>
      </c>
      <c r="Y14" s="131">
        <f>IF(N14&lt;&gt;"",(INT(POWER(480-U14,1.85)*0.03768)),0)</f>
        <v>0</v>
      </c>
      <c r="Z14" s="131">
        <f>IF(O14&gt;0,(INT(POWER(O14-75,1.42)*0.8465)),0)</f>
        <v>449</v>
      </c>
      <c r="AA14" s="131">
        <f t="shared" si="1"/>
        <v>467</v>
      </c>
      <c r="AB14" s="131">
        <f>IF(Q14&gt;0,(INT(POWER(Q14-1.5,1.05)*51.39)),0)</f>
        <v>628</v>
      </c>
    </row>
    <row r="15" spans="2:29" ht="12.75">
      <c r="B15" s="24" t="str">
        <f>IF(H15=0,"","3.")</f>
        <v>3.</v>
      </c>
      <c r="E15" s="2" t="s">
        <v>239</v>
      </c>
      <c r="G15" s="96">
        <f>IF(H15=0,"",H15)</f>
        <v>8570</v>
      </c>
      <c r="H15" s="9">
        <f>SUM(W15:AB16)+AC15</f>
        <v>8570</v>
      </c>
      <c r="J15" s="86">
        <v>11.35</v>
      </c>
      <c r="K15" s="86">
        <v>55.4</v>
      </c>
      <c r="L15" s="3">
        <v>4</v>
      </c>
      <c r="M15" s="120" t="str">
        <f>IF(N15=0,"",":")</f>
        <v>:</v>
      </c>
      <c r="N15" s="82">
        <v>25.48</v>
      </c>
      <c r="O15" s="6">
        <v>162</v>
      </c>
      <c r="P15" s="6">
        <v>619</v>
      </c>
      <c r="Q15" s="4">
        <v>13.14</v>
      </c>
      <c r="R15" s="3">
        <v>2</v>
      </c>
      <c r="S15" s="97" t="str">
        <f>IF(T15=0,"",":")</f>
        <v>:</v>
      </c>
      <c r="T15" s="82">
        <v>8.97</v>
      </c>
      <c r="U15" s="10">
        <f>L15*60+N15</f>
        <v>265.48</v>
      </c>
      <c r="V15" s="10">
        <f>R15*60+T15</f>
        <v>128.97</v>
      </c>
      <c r="W15" s="11">
        <f t="shared" si="0"/>
        <v>784</v>
      </c>
      <c r="X15" s="11">
        <f>IF(K15&gt;0,(INT(POWER(82-K15,1.81)*1.53775)),0)</f>
        <v>583</v>
      </c>
      <c r="Y15" s="11">
        <f>IF(N15&lt;&gt;"",(INT(POWER(480-U15,1.85)*0.03768)),0)</f>
        <v>775</v>
      </c>
      <c r="Z15" s="11">
        <f>IF(O15&gt;0,(INT(POWER(O15-75,1.42)*0.8465)),0)</f>
        <v>480</v>
      </c>
      <c r="AA15" s="11">
        <f t="shared" si="1"/>
        <v>628</v>
      </c>
      <c r="AB15" s="11">
        <f>IF(Q15&gt;0,(INT(POWER(Q15-1.5,1.05)*51.39)),0)</f>
        <v>676</v>
      </c>
      <c r="AC15" s="11">
        <f>IF(T15&lt;&gt;"",(INT(POWER(305.5-V15,1.85)*0.08713)),0)</f>
        <v>1249</v>
      </c>
    </row>
    <row r="16" spans="2:28" ht="12.75">
      <c r="B16" s="95"/>
      <c r="G16" s="83"/>
      <c r="H16" s="12">
        <f>H15</f>
        <v>8570</v>
      </c>
      <c r="J16" s="86">
        <v>12.38</v>
      </c>
      <c r="K16" s="86">
        <v>58.23</v>
      </c>
      <c r="L16" s="3">
        <v>4</v>
      </c>
      <c r="M16" s="120" t="str">
        <f>IF(N16=0,"",":")</f>
        <v>:</v>
      </c>
      <c r="N16" s="82">
        <v>31.88</v>
      </c>
      <c r="O16" s="6">
        <v>158</v>
      </c>
      <c r="P16" s="6">
        <v>606</v>
      </c>
      <c r="Q16" s="4">
        <v>11.25</v>
      </c>
      <c r="S16" s="97">
        <f>IF(T16=0,"",":")</f>
      </c>
      <c r="U16" s="10">
        <f>L16*60+N16</f>
        <v>271.88</v>
      </c>
      <c r="W16" s="11">
        <f t="shared" si="0"/>
        <v>578</v>
      </c>
      <c r="X16" s="11">
        <f>IF(K16&gt;0,(INT(POWER(82-K16,1.81)*1.53775)),0)</f>
        <v>475</v>
      </c>
      <c r="Y16" s="11">
        <f>IF(N16&lt;&gt;"",(INT(POWER(480-U16,1.85)*0.03768)),0)</f>
        <v>732</v>
      </c>
      <c r="Z16" s="11">
        <f>IF(O16&gt;0,(INT(POWER(O16-75,1.42)*0.8465)),0)</f>
        <v>449</v>
      </c>
      <c r="AA16" s="11">
        <f t="shared" si="1"/>
        <v>600</v>
      </c>
      <c r="AB16" s="11">
        <f>IF(Q16&gt;0,(INT(POWER(Q16-1.5,1.05)*51.39)),0)</f>
        <v>561</v>
      </c>
    </row>
    <row r="17" spans="2:28" ht="12.75">
      <c r="B17" s="95"/>
      <c r="G17" s="83"/>
      <c r="H17" s="12">
        <f>H15</f>
        <v>8570</v>
      </c>
      <c r="J17" s="86">
        <v>12.46</v>
      </c>
      <c r="K17" s="86">
        <v>59.95</v>
      </c>
      <c r="L17" s="3">
        <v>5</v>
      </c>
      <c r="M17" s="119" t="str">
        <f>IF(N17=0,"",":")</f>
        <v>:</v>
      </c>
      <c r="N17" s="82">
        <v>4.15</v>
      </c>
      <c r="O17" s="6">
        <v>158</v>
      </c>
      <c r="P17" s="6">
        <v>572</v>
      </c>
      <c r="Q17" s="4">
        <v>10.54</v>
      </c>
      <c r="S17" s="83"/>
      <c r="U17" s="10">
        <f>L17*60+N17</f>
        <v>304.15</v>
      </c>
      <c r="W17" s="131">
        <f t="shared" si="0"/>
        <v>563</v>
      </c>
      <c r="X17" s="131">
        <f>IF(K17&gt;0,(INT(POWER(82-K17,1.81)*1.53775)),0)</f>
        <v>415</v>
      </c>
      <c r="Y17" s="131">
        <f>IF(N17&lt;&gt;"",(INT(POWER(480-U17,1.85)*0.03768)),0)</f>
        <v>536</v>
      </c>
      <c r="Z17" s="131">
        <f>IF(O17&gt;0,(INT(POWER(O17-75,1.42)*0.8465)),0)</f>
        <v>449</v>
      </c>
      <c r="AA17" s="131">
        <f t="shared" si="1"/>
        <v>527</v>
      </c>
      <c r="AB17" s="131">
        <f>IF(Q17&gt;0,(INT(POWER(Q17-1.5,1.05)*51.39)),0)</f>
        <v>518</v>
      </c>
    </row>
    <row r="18" spans="2:29" ht="12.75">
      <c r="B18" s="24" t="str">
        <f>IF(H18=0,"","4.")</f>
        <v>4.</v>
      </c>
      <c r="E18" s="67" t="s">
        <v>204</v>
      </c>
      <c r="G18" s="96">
        <f>IF(H18=0,"",H18)</f>
        <v>8358</v>
      </c>
      <c r="H18" s="9">
        <f>SUM(W18:AB19)+AC18</f>
        <v>8358</v>
      </c>
      <c r="J18" s="98">
        <v>11.63</v>
      </c>
      <c r="K18" s="98">
        <v>52.23</v>
      </c>
      <c r="L18" s="6">
        <v>4</v>
      </c>
      <c r="M18" s="120" t="str">
        <f>IF(N18=0,"",":")</f>
        <v>:</v>
      </c>
      <c r="N18" s="133">
        <v>33.47</v>
      </c>
      <c r="O18" s="6">
        <v>174</v>
      </c>
      <c r="P18" s="6">
        <v>544</v>
      </c>
      <c r="Q18" s="98">
        <v>12.93</v>
      </c>
      <c r="R18" s="6">
        <v>2</v>
      </c>
      <c r="S18" s="97" t="str">
        <f>IF(T18=0,"",":")</f>
        <v>:</v>
      </c>
      <c r="T18" s="133">
        <v>15.38</v>
      </c>
      <c r="U18" s="10">
        <f>L18*60+N18</f>
        <v>273.47</v>
      </c>
      <c r="V18" s="10">
        <f>R18*60+T18</f>
        <v>135.38</v>
      </c>
      <c r="W18" s="11">
        <f t="shared" si="0"/>
        <v>725</v>
      </c>
      <c r="X18" s="11">
        <f>IF(K18&gt;0,(INT(POWER(82-K18,1.81)*1.53775)),0)</f>
        <v>715</v>
      </c>
      <c r="Y18" s="11">
        <f>IF(N18&lt;&gt;"",(INT(POWER(480-U18,1.85)*0.03768)),0)</f>
        <v>722</v>
      </c>
      <c r="Z18" s="11">
        <f>IF(O18&gt;0,(INT(POWER(O18-75,1.42)*0.8465)),0)</f>
        <v>577</v>
      </c>
      <c r="AA18" s="11">
        <f t="shared" si="1"/>
        <v>469</v>
      </c>
      <c r="AB18" s="11">
        <f>IF(Q18&gt;0,(INT(POWER(Q18-1.5,1.05)*51.39)),0)</f>
        <v>663</v>
      </c>
      <c r="AC18" s="11">
        <f>IF(T18&lt;&gt;"",(INT(POWER(305.5-V18,1.85)*0.08713)),0)</f>
        <v>1166</v>
      </c>
    </row>
    <row r="19" spans="2:28" ht="12.75">
      <c r="B19" s="95"/>
      <c r="G19" s="83"/>
      <c r="H19" s="12">
        <f>H18</f>
        <v>8358</v>
      </c>
      <c r="J19" s="98">
        <v>12.44</v>
      </c>
      <c r="K19" s="98">
        <v>55.46</v>
      </c>
      <c r="L19" s="6">
        <v>4</v>
      </c>
      <c r="M19" s="120" t="str">
        <f>IF(N19=0,"",":")</f>
        <v>:</v>
      </c>
      <c r="N19" s="133">
        <v>41.23</v>
      </c>
      <c r="O19" s="6">
        <v>158</v>
      </c>
      <c r="P19" s="6">
        <v>525</v>
      </c>
      <c r="Q19" s="98">
        <v>12.24</v>
      </c>
      <c r="R19" s="6"/>
      <c r="S19" s="97"/>
      <c r="T19" s="133"/>
      <c r="U19" s="10">
        <f>L19*60+N19</f>
        <v>281.23</v>
      </c>
      <c r="W19" s="11">
        <f t="shared" si="0"/>
        <v>567</v>
      </c>
      <c r="X19" s="11">
        <f>IF(K19&gt;0,(INT(POWER(82-K19,1.81)*1.53775)),0)</f>
        <v>580</v>
      </c>
      <c r="Y19" s="11">
        <f>IF(N19&lt;&gt;"",(INT(POWER(480-U19,1.85)*0.03768)),0)</f>
        <v>673</v>
      </c>
      <c r="Z19" s="11">
        <f>IF(O19&gt;0,(INT(POWER(O19-75,1.42)*0.8465)),0)</f>
        <v>449</v>
      </c>
      <c r="AA19" s="11">
        <f t="shared" si="1"/>
        <v>431</v>
      </c>
      <c r="AB19" s="11">
        <f>IF(Q19&gt;0,(INT(POWER(Q19-1.5,1.05)*51.39)),0)</f>
        <v>621</v>
      </c>
    </row>
    <row r="20" spans="2:28" ht="12.75">
      <c r="B20" s="95"/>
      <c r="G20" s="83"/>
      <c r="H20" s="12">
        <f>H18</f>
        <v>8358</v>
      </c>
      <c r="J20" s="98">
        <v>12.89</v>
      </c>
      <c r="K20" s="98"/>
      <c r="L20" s="6"/>
      <c r="M20" s="120">
        <f>IF(N20=0,"",":")</f>
      </c>
      <c r="N20" s="133"/>
      <c r="O20" s="6">
        <v>158</v>
      </c>
      <c r="P20" s="6">
        <v>512</v>
      </c>
      <c r="Q20" s="98">
        <v>10.9</v>
      </c>
      <c r="R20" s="6"/>
      <c r="S20" s="97"/>
      <c r="T20" s="133"/>
      <c r="W20" s="131">
        <f t="shared" si="0"/>
        <v>487</v>
      </c>
      <c r="X20" s="131">
        <f>IF(K20&gt;0,(INT(POWER(82-K20,1.81)*1.53775)),0)</f>
        <v>0</v>
      </c>
      <c r="Z20" s="131">
        <f>IF(O20&gt;0,(INT(POWER(O20-75,1.42)*0.8465)),0)</f>
        <v>449</v>
      </c>
      <c r="AA20" s="131">
        <f t="shared" si="1"/>
        <v>405</v>
      </c>
      <c r="AB20" s="131">
        <f>IF(Q20&gt;0,(INT(POWER(Q20-1.5,1.05)*51.39)),0)</f>
        <v>540</v>
      </c>
    </row>
    <row r="21" spans="2:29" ht="12.75">
      <c r="B21" s="24" t="str">
        <f>IF(H21=0,"","5.")</f>
        <v>5.</v>
      </c>
      <c r="E21" s="2" t="s">
        <v>136</v>
      </c>
      <c r="G21" s="96">
        <f>IF(H21=0,"",H21)</f>
        <v>8345</v>
      </c>
      <c r="H21" s="9">
        <f>SUM(W21:AB22)+AC21</f>
        <v>8345</v>
      </c>
      <c r="J21" s="98">
        <v>12.18</v>
      </c>
      <c r="K21" s="98">
        <v>51.67</v>
      </c>
      <c r="L21" s="3">
        <v>4</v>
      </c>
      <c r="M21" s="120" t="str">
        <f>IF(N21=0,"",":")</f>
        <v>:</v>
      </c>
      <c r="N21" s="82">
        <v>9.01</v>
      </c>
      <c r="O21" s="6">
        <v>154</v>
      </c>
      <c r="P21" s="6">
        <v>544</v>
      </c>
      <c r="Q21" s="4">
        <v>11.45</v>
      </c>
      <c r="R21" s="3">
        <v>2</v>
      </c>
      <c r="S21" s="97" t="str">
        <f>IF(T21=0,"",":")</f>
        <v>:</v>
      </c>
      <c r="T21" s="82">
        <v>8.65</v>
      </c>
      <c r="U21" s="10">
        <f>L21*60+N21</f>
        <v>249.01</v>
      </c>
      <c r="V21" s="10">
        <f>R21*60+T21</f>
        <v>128.65</v>
      </c>
      <c r="W21" s="11">
        <f t="shared" si="0"/>
        <v>616</v>
      </c>
      <c r="X21" s="11">
        <f>IF(K21&gt;0,(INT(POWER(82-K21,1.81)*1.53775)),0)</f>
        <v>739</v>
      </c>
      <c r="Y21" s="11">
        <f>IF(N21&lt;&gt;"",(INT(POWER(480-U21,1.85)*0.03768)),0)</f>
        <v>888</v>
      </c>
      <c r="Z21" s="11">
        <f>IF(O21&gt;0,(INT(POWER(O21-75,1.42)*0.8465)),0)</f>
        <v>419</v>
      </c>
      <c r="AA21" s="11">
        <f t="shared" si="1"/>
        <v>469</v>
      </c>
      <c r="AB21" s="11">
        <f>IF(Q21&gt;0,(INT(POWER(Q21-1.5,1.05)*51.39)),0)</f>
        <v>573</v>
      </c>
      <c r="AC21" s="11">
        <f>IF(T21&lt;&gt;"",(INT(POWER(305.5-V21,1.85)*0.08713)),0)</f>
        <v>1253</v>
      </c>
    </row>
    <row r="22" spans="2:28" ht="12.75">
      <c r="B22" s="95"/>
      <c r="G22" s="83"/>
      <c r="H22" s="12">
        <f>H21</f>
        <v>8345</v>
      </c>
      <c r="J22" s="98">
        <v>12.33</v>
      </c>
      <c r="K22" s="98">
        <v>55.67</v>
      </c>
      <c r="L22" s="3">
        <v>4</v>
      </c>
      <c r="M22" s="120" t="str">
        <f>IF(N22=0,"",":")</f>
        <v>:</v>
      </c>
      <c r="N22" s="82">
        <v>22.07</v>
      </c>
      <c r="O22" s="6">
        <v>154</v>
      </c>
      <c r="P22" s="6">
        <v>539</v>
      </c>
      <c r="Q22" s="4">
        <v>11.12</v>
      </c>
      <c r="S22" s="97">
        <f>IF(T22=0,"",":")</f>
      </c>
      <c r="U22" s="10">
        <f>L22*60+N22</f>
        <v>262.07</v>
      </c>
      <c r="W22" s="11">
        <f t="shared" si="0"/>
        <v>588</v>
      </c>
      <c r="X22" s="11">
        <f>IF(K22&gt;0,(INT(POWER(82-K22,1.81)*1.53775)),0)</f>
        <v>572</v>
      </c>
      <c r="Y22" s="11">
        <f>IF(N22&lt;&gt;"",(INT(POWER(480-U22,1.85)*0.03768)),0)</f>
        <v>797</v>
      </c>
      <c r="Z22" s="11">
        <f>IF(O22&gt;0,(INT(POWER(O22-75,1.42)*0.8465)),0)</f>
        <v>419</v>
      </c>
      <c r="AA22" s="11">
        <f t="shared" si="1"/>
        <v>459</v>
      </c>
      <c r="AB22" s="11">
        <f>IF(Q22&gt;0,(INT(POWER(Q22-1.5,1.05)*51.39)),0)</f>
        <v>553</v>
      </c>
    </row>
    <row r="23" spans="2:28" ht="12.75">
      <c r="B23" s="95"/>
      <c r="G23" s="83"/>
      <c r="H23" s="12">
        <f>H21</f>
        <v>8345</v>
      </c>
      <c r="J23" s="98"/>
      <c r="K23" s="98">
        <v>59.92</v>
      </c>
      <c r="M23" s="119"/>
      <c r="O23" s="6">
        <v>154</v>
      </c>
      <c r="P23" s="6">
        <v>465</v>
      </c>
      <c r="Q23" s="4">
        <v>10.69</v>
      </c>
      <c r="S23" s="83"/>
      <c r="W23" s="131">
        <f t="shared" si="0"/>
        <v>0</v>
      </c>
      <c r="Z23" s="131">
        <f>IF(O23&gt;0,(INT(POWER(O23-75,1.42)*0.8465)),0)</f>
        <v>419</v>
      </c>
      <c r="AA23" s="131">
        <f t="shared" si="1"/>
        <v>317</v>
      </c>
      <c r="AB23" s="131">
        <f>IF(Q23&gt;0,(INT(POWER(Q23-1.5,1.05)*51.39)),0)</f>
        <v>527</v>
      </c>
    </row>
    <row r="24" spans="2:29" ht="12.75">
      <c r="B24" s="24" t="str">
        <f>IF(H24=0,"","6.")</f>
        <v>6.</v>
      </c>
      <c r="E24" s="2" t="s">
        <v>205</v>
      </c>
      <c r="G24" s="96">
        <f>IF(H24=0,"",H24)</f>
        <v>8027</v>
      </c>
      <c r="H24" s="9">
        <f>SUM(W24:AB25)+AC24</f>
        <v>8027</v>
      </c>
      <c r="J24" s="98">
        <v>12.44</v>
      </c>
      <c r="K24" s="98">
        <v>52.61</v>
      </c>
      <c r="L24" s="6">
        <v>4</v>
      </c>
      <c r="M24" s="120" t="str">
        <f>IF(N24=0,"",":")</f>
        <v>:</v>
      </c>
      <c r="N24" s="133">
        <v>27.67</v>
      </c>
      <c r="O24" s="6">
        <v>174</v>
      </c>
      <c r="P24" s="6">
        <v>535</v>
      </c>
      <c r="Q24" s="98">
        <v>12.86</v>
      </c>
      <c r="R24" s="6">
        <v>2</v>
      </c>
      <c r="S24" s="97" t="str">
        <f>IF(T24=0,"",":")</f>
        <v>:</v>
      </c>
      <c r="T24" s="133">
        <v>14.79</v>
      </c>
      <c r="U24" s="10">
        <f>L24*60+N24</f>
        <v>267.67</v>
      </c>
      <c r="V24" s="10">
        <f>R24*60+T24</f>
        <v>134.79</v>
      </c>
      <c r="W24" s="11">
        <f>IF(J24&gt;0,(INT(POWER(18-J24,1.81)*25.4347)),0)</f>
        <v>567</v>
      </c>
      <c r="X24" s="11">
        <f>IF(K24&gt;0,(INT(POWER(82-K24,1.81)*1.53775)),0)</f>
        <v>698</v>
      </c>
      <c r="Y24" s="11">
        <f>IF(N24&lt;&gt;"",(INT(POWER(480-U24,1.85)*0.03768)),0)</f>
        <v>760</v>
      </c>
      <c r="Z24" s="11">
        <f>IF(O24&gt;0,(INT(POWER(O24-75,1.42)*0.8465)),0)</f>
        <v>577</v>
      </c>
      <c r="AA24" s="11">
        <f>IF(P24&gt;0,(INT(POWER(P24-220,1.4)*0.14354)),0)</f>
        <v>451</v>
      </c>
      <c r="AB24" s="11">
        <f>IF(Q24&gt;0,(INT(POWER(Q24-1.5,1.05)*51.39)),0)</f>
        <v>659</v>
      </c>
      <c r="AC24" s="11">
        <f>IF(T24&lt;&gt;"",(INT(POWER(305.5-V24,1.85)*0.08713)),0)</f>
        <v>1174</v>
      </c>
    </row>
    <row r="25" spans="2:28" ht="12.75">
      <c r="B25" s="95"/>
      <c r="G25" s="83"/>
      <c r="H25" s="12">
        <f>H24</f>
        <v>8027</v>
      </c>
      <c r="J25" s="98">
        <v>12.55</v>
      </c>
      <c r="K25" s="98">
        <v>58.27</v>
      </c>
      <c r="L25" s="6">
        <v>4</v>
      </c>
      <c r="M25" s="120" t="str">
        <f>IF(N25=0,"",":")</f>
        <v>:</v>
      </c>
      <c r="N25" s="133">
        <v>51.13</v>
      </c>
      <c r="O25" s="6">
        <v>166</v>
      </c>
      <c r="P25" s="6">
        <v>530</v>
      </c>
      <c r="Q25" s="98">
        <v>11.15</v>
      </c>
      <c r="R25" s="6"/>
      <c r="S25" s="97">
        <f>IF(T25=0,"",":")</f>
      </c>
      <c r="T25" s="133"/>
      <c r="U25" s="10">
        <f>L25*60+N25</f>
        <v>291.13</v>
      </c>
      <c r="W25" s="11">
        <f>IF(J25&gt;0,(INT(POWER(18-J25,1.81)*25.4347)),0)</f>
        <v>547</v>
      </c>
      <c r="X25" s="11">
        <f>IF(K25&gt;0,(INT(POWER(82-K25,1.81)*1.53775)),0)</f>
        <v>474</v>
      </c>
      <c r="Y25" s="11">
        <f>IF(N25&lt;&gt;"",(INT(POWER(480-U25,1.85)*0.03768)),0)</f>
        <v>612</v>
      </c>
      <c r="Z25" s="11">
        <f>IF(O25&gt;0,(INT(POWER(O25-75,1.42)*0.8465)),0)</f>
        <v>512</v>
      </c>
      <c r="AA25" s="11">
        <f>IF(P25&gt;0,(INT(POWER(P25-220,1.4)*0.14354)),0)</f>
        <v>441</v>
      </c>
      <c r="AB25" s="11">
        <f>IF(Q25&gt;0,(INT(POWER(Q25-1.5,1.05)*51.39)),0)</f>
        <v>555</v>
      </c>
    </row>
    <row r="26" spans="2:27" ht="12.75">
      <c r="B26" s="95"/>
      <c r="G26" s="83"/>
      <c r="H26" s="12">
        <f>H24</f>
        <v>8027</v>
      </c>
      <c r="J26" s="98">
        <v>12.55</v>
      </c>
      <c r="K26" s="98">
        <v>58.71</v>
      </c>
      <c r="L26" s="6"/>
      <c r="M26" s="120"/>
      <c r="N26" s="133"/>
      <c r="O26" s="6">
        <v>162</v>
      </c>
      <c r="P26" s="6">
        <v>526</v>
      </c>
      <c r="Q26" s="98"/>
      <c r="R26" s="6"/>
      <c r="S26" s="97"/>
      <c r="T26" s="133"/>
      <c r="W26" s="131">
        <f>IF(J26&gt;0,(INT(POWER(18-J26,1.81)*25.4347)),0)</f>
        <v>547</v>
      </c>
      <c r="X26" s="131">
        <f>IF(K26&gt;0,(INT(POWER(82-K26,1.81)*1.53775)),0)</f>
        <v>458</v>
      </c>
      <c r="Z26" s="131">
        <f>IF(O26&gt;0,(INT(POWER(O26-75,1.42)*0.8465)),0)</f>
        <v>480</v>
      </c>
      <c r="AA26" s="131">
        <f>IF(P26&gt;0,(INT(POWER(P26-220,1.4)*0.14354)),0)</f>
        <v>433</v>
      </c>
    </row>
    <row r="27" spans="2:29" ht="12.75">
      <c r="B27" s="24" t="str">
        <f>IF(H27=0,"","7.")</f>
        <v>7.</v>
      </c>
      <c r="E27" s="2" t="s">
        <v>206</v>
      </c>
      <c r="G27" s="96">
        <f>IF(H27=0,"",H27)</f>
        <v>7868</v>
      </c>
      <c r="H27" s="9">
        <f>SUM(W27:AB28)+AC27</f>
        <v>7868</v>
      </c>
      <c r="J27" s="98">
        <v>11.45</v>
      </c>
      <c r="K27" s="98">
        <v>50.19</v>
      </c>
      <c r="L27" s="6">
        <v>4</v>
      </c>
      <c r="M27" s="120" t="str">
        <f>IF(N27=0,"",":")</f>
        <v>:</v>
      </c>
      <c r="N27" s="133">
        <v>47.36</v>
      </c>
      <c r="O27" s="6">
        <v>158</v>
      </c>
      <c r="P27" s="6">
        <v>608</v>
      </c>
      <c r="Q27" s="98">
        <v>9.84</v>
      </c>
      <c r="R27" s="6">
        <v>2</v>
      </c>
      <c r="S27" s="97" t="str">
        <f>IF(T27=0,"",":")</f>
        <v>:</v>
      </c>
      <c r="T27" s="133">
        <v>7.44</v>
      </c>
      <c r="U27" s="10">
        <f>L27*60+N27</f>
        <v>287.36</v>
      </c>
      <c r="V27" s="10">
        <f>R27*60+T27</f>
        <v>127.44</v>
      </c>
      <c r="W27" s="11">
        <f>IF(J27&gt;0,(INT(POWER(18-J27,1.81)*25.4347)),0)</f>
        <v>763</v>
      </c>
      <c r="X27" s="11">
        <f>IF(K27&gt;0,(INT(POWER(82-K27,1.81)*1.53775)),0)</f>
        <v>806</v>
      </c>
      <c r="Y27" s="11">
        <f>IF(N27&lt;&gt;"",(INT(POWER(480-U27,1.85)*0.03768)),0)</f>
        <v>635</v>
      </c>
      <c r="Z27" s="11">
        <f>IF(O27&gt;0,(INT(POWER(O27-75,1.42)*0.8465)),0)</f>
        <v>449</v>
      </c>
      <c r="AA27" s="11">
        <f>IF(P27&gt;0,(INT(POWER(P27-220,1.4)*0.14354)),0)</f>
        <v>604</v>
      </c>
      <c r="AB27" s="11">
        <f>IF(Q27&gt;0,(INT(POWER(Q27-1.5,1.05)*51.39)),0)</f>
        <v>476</v>
      </c>
      <c r="AC27" s="11">
        <f>IF(T27&lt;&gt;"",(INT(POWER(305.5-V27,1.85)*0.08713)),0)</f>
        <v>1269</v>
      </c>
    </row>
    <row r="28" spans="2:28" ht="12.75">
      <c r="B28" s="95"/>
      <c r="G28" s="83"/>
      <c r="H28" s="12">
        <f>H27</f>
        <v>7868</v>
      </c>
      <c r="J28" s="98">
        <v>12.12</v>
      </c>
      <c r="K28" s="98">
        <v>56.17</v>
      </c>
      <c r="L28" s="6">
        <v>5</v>
      </c>
      <c r="M28" s="120" t="str">
        <f>IF(N28=0,"",":")</f>
        <v>:</v>
      </c>
      <c r="N28" s="133">
        <v>17.96</v>
      </c>
      <c r="O28" s="6">
        <v>150</v>
      </c>
      <c r="P28" s="6">
        <v>515</v>
      </c>
      <c r="Q28" s="98">
        <v>8.97</v>
      </c>
      <c r="R28" s="6"/>
      <c r="S28" s="97">
        <f>IF(T28=0,"",":")</f>
      </c>
      <c r="T28" s="133"/>
      <c r="U28" s="10">
        <f>L28*60+N28</f>
        <v>317.96</v>
      </c>
      <c r="W28" s="11">
        <f>IF(J28&gt;0,(INT(POWER(18-J28,1.81)*25.4347)),0)</f>
        <v>628</v>
      </c>
      <c r="X28" s="11">
        <f>IF(K28&gt;0,(INT(POWER(82-K28,1.81)*1.53775)),0)</f>
        <v>553</v>
      </c>
      <c r="Y28" s="11">
        <f>IF(N28&lt;&gt;"",(INT(POWER(480-U28,1.85)*0.03768)),0)</f>
        <v>461</v>
      </c>
      <c r="Z28" s="11">
        <f>IF(O28&gt;0,(INT(POWER(O28-75,1.42)*0.8465)),0)</f>
        <v>389</v>
      </c>
      <c r="AA28" s="11">
        <f>IF(P28&gt;0,(INT(POWER(P28-220,1.4)*0.14354)),0)</f>
        <v>411</v>
      </c>
      <c r="AB28" s="11">
        <f>IF(Q28&gt;0,(INT(POWER(Q28-1.5,1.05)*51.39)),0)</f>
        <v>424</v>
      </c>
    </row>
    <row r="29" spans="2:24" ht="12.75">
      <c r="B29" s="95"/>
      <c r="G29" s="83"/>
      <c r="H29" s="12">
        <f>H27</f>
        <v>7868</v>
      </c>
      <c r="J29" s="98">
        <v>12.3</v>
      </c>
      <c r="K29" s="98"/>
      <c r="L29" s="6"/>
      <c r="M29" s="120"/>
      <c r="N29" s="133"/>
      <c r="O29" s="6"/>
      <c r="P29" s="6"/>
      <c r="Q29" s="98"/>
      <c r="R29" s="6"/>
      <c r="S29" s="97"/>
      <c r="T29" s="133"/>
      <c r="X29" s="131">
        <f>IF(K29&gt;0,(INT(POWER(82-K29,1.81)*1.53775)),0)</f>
        <v>0</v>
      </c>
    </row>
    <row r="30" spans="2:29" ht="12.75">
      <c r="B30" s="24" t="str">
        <f>IF(H30=0,"","8.")</f>
        <v>8.</v>
      </c>
      <c r="E30" s="2" t="s">
        <v>238</v>
      </c>
      <c r="G30" s="96">
        <f>IF(H30=0,"",H30)</f>
        <v>7579</v>
      </c>
      <c r="H30" s="9">
        <f>SUM(W30:AB31)+AC30</f>
        <v>7579</v>
      </c>
      <c r="J30" s="98">
        <v>12.58</v>
      </c>
      <c r="K30" s="98">
        <v>55.68</v>
      </c>
      <c r="L30" s="3">
        <v>4</v>
      </c>
      <c r="M30" s="120" t="str">
        <f>IF(N30=0,"",":")</f>
        <v>:</v>
      </c>
      <c r="N30" s="82">
        <v>42.86</v>
      </c>
      <c r="O30" s="6">
        <v>174</v>
      </c>
      <c r="P30" s="6">
        <v>547</v>
      </c>
      <c r="Q30" s="4">
        <v>11.67</v>
      </c>
      <c r="R30" s="3">
        <v>2</v>
      </c>
      <c r="S30" s="97" t="str">
        <f>IF(T30=0,"",":")</f>
        <v>:</v>
      </c>
      <c r="T30" s="82">
        <v>15.37</v>
      </c>
      <c r="U30" s="10">
        <f>L30*60+N30</f>
        <v>282.86</v>
      </c>
      <c r="V30" s="10">
        <f>R30*60+T30</f>
        <v>135.37</v>
      </c>
      <c r="W30" s="11">
        <f>IF(J30&gt;0,(INT(POWER(18-J30,1.81)*25.4347)),0)</f>
        <v>541</v>
      </c>
      <c r="X30" s="11">
        <f>IF(K30&gt;0,(INT(POWER(82-K30,1.81)*1.53775)),0)</f>
        <v>572</v>
      </c>
      <c r="Y30" s="11">
        <f>IF(N30&lt;&gt;"",(INT(POWER(480-U30,1.85)*0.03768)),0)</f>
        <v>662</v>
      </c>
      <c r="Z30" s="11">
        <f>IF(O30&gt;0,(INT(POWER(O30-75,1.42)*0.8465)),0)</f>
        <v>577</v>
      </c>
      <c r="AA30" s="11">
        <f>IF(P30&gt;0,(INT(POWER(P30-220,1.4)*0.14354)),0)</f>
        <v>475</v>
      </c>
      <c r="AB30" s="11">
        <f>IF(Q30&gt;0,(INT(POWER(Q30-1.5,1.05)*51.39)),0)</f>
        <v>586</v>
      </c>
      <c r="AC30" s="11">
        <f>IF(T30&lt;&gt;"",(INT(POWER(305.5-V30,1.85)*0.08713)),0)</f>
        <v>1167</v>
      </c>
    </row>
    <row r="31" spans="2:28" ht="12.75">
      <c r="B31" s="95"/>
      <c r="G31" s="83"/>
      <c r="H31" s="12">
        <f>H30</f>
        <v>7579</v>
      </c>
      <c r="J31" s="98">
        <v>13.28</v>
      </c>
      <c r="K31" s="98">
        <v>57.49</v>
      </c>
      <c r="L31" s="3">
        <v>4</v>
      </c>
      <c r="M31" s="120" t="str">
        <f>IF(N31=0,"",":")</f>
        <v>:</v>
      </c>
      <c r="N31" s="82">
        <v>52.54</v>
      </c>
      <c r="O31" s="6">
        <v>162</v>
      </c>
      <c r="P31" s="6">
        <v>546</v>
      </c>
      <c r="Q31" s="4">
        <v>10.55</v>
      </c>
      <c r="S31" s="97">
        <f>IF(T31=0,"",":")</f>
      </c>
      <c r="U31" s="10">
        <f>L31*60+N31</f>
        <v>292.54</v>
      </c>
      <c r="W31" s="11">
        <f>IF(J31&gt;0,(INT(POWER(18-J31,1.81)*25.4347)),0)</f>
        <v>421</v>
      </c>
      <c r="X31" s="11">
        <f>IF(K31&gt;0,(INT(POWER(82-K31,1.81)*1.53775)),0)</f>
        <v>503</v>
      </c>
      <c r="Y31" s="11">
        <f>IF(N31&lt;&gt;"",(INT(POWER(480-U31,1.85)*0.03768)),0)</f>
        <v>603</v>
      </c>
      <c r="Z31" s="11">
        <f>IF(O31&gt;0,(INT(POWER(O31-75,1.42)*0.8465)),0)</f>
        <v>480</v>
      </c>
      <c r="AA31" s="11">
        <f>IF(P31&gt;0,(INT(POWER(P31-220,1.4)*0.14354)),0)</f>
        <v>473</v>
      </c>
      <c r="AB31" s="11">
        <f>IF(Q31&gt;0,(INT(POWER(Q31-1.5,1.05)*51.39)),0)</f>
        <v>519</v>
      </c>
    </row>
    <row r="32" spans="2:28" ht="12.75">
      <c r="B32" s="95"/>
      <c r="G32" s="83"/>
      <c r="H32" s="12">
        <f>H30</f>
        <v>7579</v>
      </c>
      <c r="J32" s="98"/>
      <c r="K32" s="98">
        <v>59.88</v>
      </c>
      <c r="M32" s="119"/>
      <c r="O32" s="6">
        <v>158</v>
      </c>
      <c r="P32" s="6"/>
      <c r="S32" s="83"/>
      <c r="U32" s="10">
        <f>L32*60+N32</f>
        <v>0</v>
      </c>
      <c r="W32" s="131">
        <f>IF(J32&gt;0,(INT(POWER(18-J32,1.81)*25.4347)),0)</f>
        <v>0</v>
      </c>
      <c r="X32" s="131">
        <f>IF(K32&gt;0,(INT(POWER(82-K32,1.81)*1.53775)),0)</f>
        <v>417</v>
      </c>
      <c r="Y32" s="131">
        <f>IF(N32&lt;&gt;"",(INT(POWER(480-U32,1.85)*0.03768)),0)</f>
        <v>0</v>
      </c>
      <c r="Z32" s="131">
        <f>IF(O32&gt;0,(INT(POWER(O32-75,1.42)*0.8465)),0)</f>
        <v>449</v>
      </c>
      <c r="AA32" s="131">
        <f>IF(P32&gt;0,(INT(POWER(P32-220,1.4)*0.14354)),0)</f>
        <v>0</v>
      </c>
      <c r="AB32" s="131">
        <f>IF(Q32&gt;0,(INT(POWER(Q32-1.5,1.05)*51.39)),0)</f>
        <v>0</v>
      </c>
    </row>
    <row r="33" spans="2:29" ht="12.75">
      <c r="B33" s="24">
        <f>IF(H33=0,"","9.")</f>
      </c>
      <c r="G33" s="96">
        <f>IF(H33=0,"",H33)</f>
      </c>
      <c r="H33" s="9">
        <f>SUM(W33:AB34)+AC33</f>
        <v>0</v>
      </c>
      <c r="J33" s="98"/>
      <c r="K33" s="98"/>
      <c r="M33" s="120">
        <f aca="true" t="shared" si="2" ref="M24:M55">IF(N33=0,"",":")</f>
      </c>
      <c r="O33" s="6"/>
      <c r="P33" s="6"/>
      <c r="S33" s="97">
        <f aca="true" t="shared" si="3" ref="S24:S55">IF(T33=0,"",":")</f>
      </c>
      <c r="U33" s="10">
        <f>L33*60+N33</f>
        <v>0</v>
      </c>
      <c r="V33" s="10">
        <f>R33*60+T33</f>
        <v>0</v>
      </c>
      <c r="W33" s="11">
        <f>IF(J33&gt;0,(INT(POWER(18-J33,1.81)*25.4347)),0)</f>
        <v>0</v>
      </c>
      <c r="X33" s="11">
        <f>IF(K33&gt;0,(INT(POWER(82-K33,1.81)*1.53775)),0)</f>
        <v>0</v>
      </c>
      <c r="Y33" s="11">
        <f>IF(N33&lt;&gt;"",(INT(POWER(480-U33,1.85)*0.03768)),0)</f>
        <v>0</v>
      </c>
      <c r="Z33" s="11">
        <f>IF(O33&gt;0,(INT(POWER(O33-75,1.42)*0.8465)),0)</f>
        <v>0</v>
      </c>
      <c r="AA33" s="11">
        <f>IF(P33&gt;0,(INT(POWER(P33-220,1.4)*0.14354)),0)</f>
        <v>0</v>
      </c>
      <c r="AB33" s="11">
        <f>IF(Q33&gt;0,(INT(POWER(Q33-1.5,1.05)*51.39)),0)</f>
        <v>0</v>
      </c>
      <c r="AC33" s="11">
        <f>IF(T33&lt;&gt;"",(INT(POWER(305.5-V33,1.85)*0.08713)),0)</f>
        <v>0</v>
      </c>
    </row>
    <row r="34" spans="2:28" ht="12.75">
      <c r="B34" s="95"/>
      <c r="G34" s="83"/>
      <c r="H34" s="12">
        <f>H33</f>
        <v>0</v>
      </c>
      <c r="J34" s="98"/>
      <c r="K34" s="98"/>
      <c r="M34" s="120">
        <f t="shared" si="2"/>
      </c>
      <c r="O34" s="6"/>
      <c r="P34" s="6"/>
      <c r="S34" s="97">
        <f t="shared" si="3"/>
      </c>
      <c r="U34" s="10">
        <f>L34*60+N34</f>
        <v>0</v>
      </c>
      <c r="W34" s="11">
        <f>IF(J34&gt;0,(INT(POWER(18-J34,1.81)*25.4347)),0)</f>
        <v>0</v>
      </c>
      <c r="X34" s="11">
        <f>IF(K34&gt;0,(INT(POWER(82-K34,1.81)*1.53775)),0)</f>
        <v>0</v>
      </c>
      <c r="Y34" s="11">
        <f>IF(N34&lt;&gt;"",(INT(POWER(480-U34,1.85)*0.03768)),0)</f>
        <v>0</v>
      </c>
      <c r="Z34" s="11">
        <f>IF(O34&gt;0,(INT(POWER(O34-75,1.42)*0.8465)),0)</f>
        <v>0</v>
      </c>
      <c r="AA34" s="11">
        <f>IF(P34&gt;0,(INT(POWER(P34-220,1.4)*0.14354)),0)</f>
        <v>0</v>
      </c>
      <c r="AB34" s="11">
        <f>IF(Q34&gt;0,(INT(POWER(Q34-1.5,1.05)*51.39)),0)</f>
        <v>0</v>
      </c>
    </row>
    <row r="35" spans="2:19" ht="12.75">
      <c r="B35" s="95"/>
      <c r="G35" s="83"/>
      <c r="H35" s="12">
        <f>H33</f>
        <v>0</v>
      </c>
      <c r="J35" s="98"/>
      <c r="K35" s="98"/>
      <c r="M35" s="119"/>
      <c r="O35" s="6"/>
      <c r="P35" s="6"/>
      <c r="S35" s="83"/>
    </row>
    <row r="36" spans="2:29" ht="12.75">
      <c r="B36" s="24">
        <f>IF(H36=0,"","10.")</f>
      </c>
      <c r="G36" s="96">
        <f>IF(H36=0,"",H36)</f>
      </c>
      <c r="H36" s="9">
        <f>SUM(W36:AB37)+AC36</f>
        <v>0</v>
      </c>
      <c r="J36" s="98"/>
      <c r="K36" s="98"/>
      <c r="M36" s="120">
        <f t="shared" si="2"/>
      </c>
      <c r="O36" s="6"/>
      <c r="P36" s="6"/>
      <c r="S36" s="97">
        <f t="shared" si="3"/>
      </c>
      <c r="U36" s="10">
        <f>L36*60+N36</f>
        <v>0</v>
      </c>
      <c r="V36" s="10">
        <f>R36*60+T36</f>
        <v>0</v>
      </c>
      <c r="W36" s="11">
        <f>IF(J36&gt;0,(INT(POWER(18-J36,1.81)*25.4347)),0)</f>
        <v>0</v>
      </c>
      <c r="X36" s="11">
        <f>IF(K36&gt;0,(INT(POWER(82-K36,1.81)*1.53775)),0)</f>
        <v>0</v>
      </c>
      <c r="Y36" s="11">
        <f>IF(N36&lt;&gt;"",(INT(POWER(480-U36,1.85)*0.03768)),0)</f>
        <v>0</v>
      </c>
      <c r="Z36" s="11">
        <f>IF(O36&gt;0,(INT(POWER(O36-75,1.42)*0.8465)),0)</f>
        <v>0</v>
      </c>
      <c r="AA36" s="11">
        <f>IF(P36&gt;0,(INT(POWER(P36-220,1.4)*0.14354)),0)</f>
        <v>0</v>
      </c>
      <c r="AB36" s="11">
        <f>IF(Q36&gt;0,(INT(POWER(Q36-1.5,1.05)*51.39)),0)</f>
        <v>0</v>
      </c>
      <c r="AC36" s="11">
        <f>IF(T36&lt;&gt;"",(INT(POWER(305.5-V36,1.85)*0.08713)),0)</f>
        <v>0</v>
      </c>
    </row>
    <row r="37" spans="2:28" ht="12.75">
      <c r="B37" s="95"/>
      <c r="G37" s="83"/>
      <c r="H37" s="12">
        <f>H36</f>
        <v>0</v>
      </c>
      <c r="J37" s="98"/>
      <c r="K37" s="98"/>
      <c r="M37" s="120">
        <f t="shared" si="2"/>
      </c>
      <c r="O37" s="6"/>
      <c r="P37" s="6"/>
      <c r="S37" s="97">
        <f t="shared" si="3"/>
      </c>
      <c r="U37" s="10">
        <f>L37*60+N37</f>
        <v>0</v>
      </c>
      <c r="W37" s="11">
        <f>IF(J37&gt;0,(INT(POWER(18-J37,1.81)*25.4347)),0)</f>
        <v>0</v>
      </c>
      <c r="X37" s="11">
        <f>IF(K37&gt;0,(INT(POWER(82-K37,1.81)*1.53775)),0)</f>
        <v>0</v>
      </c>
      <c r="Y37" s="11">
        <f>IF(N37&lt;&gt;"",(INT(POWER(480-U37,1.85)*0.03768)),0)</f>
        <v>0</v>
      </c>
      <c r="Z37" s="11">
        <f>IF(O37&gt;0,(INT(POWER(O37-75,1.42)*0.8465)),0)</f>
        <v>0</v>
      </c>
      <c r="AA37" s="11">
        <f>IF(P37&gt;0,(INT(POWER(P37-220,1.4)*0.14354)),0)</f>
        <v>0</v>
      </c>
      <c r="AB37" s="11">
        <f>IF(Q37&gt;0,(INT(POWER(Q37-1.5,1.05)*51.39)),0)</f>
        <v>0</v>
      </c>
    </row>
    <row r="38" spans="2:19" ht="12.75">
      <c r="B38" s="95"/>
      <c r="G38" s="83"/>
      <c r="H38" s="12">
        <f>H36</f>
        <v>0</v>
      </c>
      <c r="M38" s="119"/>
      <c r="S38" s="83"/>
    </row>
    <row r="39" spans="2:29" ht="12.75">
      <c r="B39" s="24">
        <f>IF(H39=0,"","11.")</f>
      </c>
      <c r="G39" s="96">
        <f>IF(H39=0,"",H39)</f>
      </c>
      <c r="H39" s="9">
        <f>SUM(W39:AB40)+AC39</f>
        <v>0</v>
      </c>
      <c r="M39" s="120">
        <f t="shared" si="2"/>
      </c>
      <c r="S39" s="97">
        <f t="shared" si="3"/>
      </c>
      <c r="U39" s="10">
        <f>L39*60+N39</f>
        <v>0</v>
      </c>
      <c r="V39" s="10">
        <f>R39*60+T39</f>
        <v>0</v>
      </c>
      <c r="W39" s="11">
        <f>IF(J39&gt;0,(INT(POWER(18-J39,1.81)*25.4347)),0)</f>
        <v>0</v>
      </c>
      <c r="X39" s="11">
        <f>IF(K39&gt;0,(INT(POWER(82-K39,1.81)*1.53775)),0)</f>
        <v>0</v>
      </c>
      <c r="Y39" s="11">
        <f>IF(N39&lt;&gt;"",(INT(POWER(480-U39,1.85)*0.03768)),0)</f>
        <v>0</v>
      </c>
      <c r="Z39" s="11">
        <f>IF(O39&gt;0,(INT(POWER(O39-75,1.42)*0.8465)),0)</f>
        <v>0</v>
      </c>
      <c r="AA39" s="11">
        <f>IF(P39&gt;0,(INT(POWER(P39-220,1.4)*0.14354)),0)</f>
        <v>0</v>
      </c>
      <c r="AB39" s="11">
        <f>IF(Q39&gt;0,(INT(POWER(Q39-1.5,1.05)*51.39)),0)</f>
        <v>0</v>
      </c>
      <c r="AC39" s="11">
        <f>IF(T39&lt;&gt;"",(INT(POWER(305.5-V39,1.85)*0.08713)),0)</f>
        <v>0</v>
      </c>
    </row>
    <row r="40" spans="2:28" ht="12.75">
      <c r="B40" s="95"/>
      <c r="G40" s="83"/>
      <c r="H40" s="12">
        <f>H39</f>
        <v>0</v>
      </c>
      <c r="M40" s="120">
        <f t="shared" si="2"/>
      </c>
      <c r="S40" s="97">
        <f t="shared" si="3"/>
      </c>
      <c r="U40" s="10">
        <f>L40*60+N40</f>
        <v>0</v>
      </c>
      <c r="W40" s="11">
        <f>IF(J40&gt;0,(INT(POWER(18-J40,1.81)*25.4347)),0)</f>
        <v>0</v>
      </c>
      <c r="X40" s="11">
        <f>IF(K40&gt;0,(INT(POWER(82-K40,1.81)*1.53775)),0)</f>
        <v>0</v>
      </c>
      <c r="Y40" s="11">
        <f>IF(N40&lt;&gt;"",(INT(POWER(480-U40,1.85)*0.03768)),0)</f>
        <v>0</v>
      </c>
      <c r="Z40" s="11">
        <f>IF(O40&gt;0,(INT(POWER(O40-75,1.42)*0.8465)),0)</f>
        <v>0</v>
      </c>
      <c r="AA40" s="11">
        <f>IF(P40&gt;0,(INT(POWER(P40-220,1.4)*0.14354)),0)</f>
        <v>0</v>
      </c>
      <c r="AB40" s="11">
        <f>IF(Q40&gt;0,(INT(POWER(Q40-1.5,1.05)*51.39)),0)</f>
        <v>0</v>
      </c>
    </row>
    <row r="41" spans="2:19" ht="12.75">
      <c r="B41" s="95"/>
      <c r="G41" s="83"/>
      <c r="H41" s="12">
        <f>H39</f>
        <v>0</v>
      </c>
      <c r="M41" s="119"/>
      <c r="S41" s="83"/>
    </row>
    <row r="42" spans="2:29" ht="12.75">
      <c r="B42" s="24">
        <f>IF(H42=0,"","12.")</f>
      </c>
      <c r="G42" s="96">
        <f>IF(H42=0,"",H42)</f>
      </c>
      <c r="H42" s="9">
        <f>SUM(W42:AB43)+AC42</f>
        <v>0</v>
      </c>
      <c r="M42" s="120">
        <f t="shared" si="2"/>
      </c>
      <c r="S42" s="97">
        <f t="shared" si="3"/>
      </c>
      <c r="U42" s="10">
        <f>L42*60+N42</f>
        <v>0</v>
      </c>
      <c r="V42" s="10">
        <f>R42*60+T42</f>
        <v>0</v>
      </c>
      <c r="W42" s="11">
        <f>IF(J42&gt;0,(INT(POWER(18-J42,1.81)*25.4347)),0)</f>
        <v>0</v>
      </c>
      <c r="X42" s="11">
        <f>IF(K42&gt;0,(INT(POWER(82-K42,1.81)*1.53775)),0)</f>
        <v>0</v>
      </c>
      <c r="Y42" s="11">
        <f>IF(N42&lt;&gt;"",(INT(POWER(480-U42,1.85)*0.03768)),0)</f>
        <v>0</v>
      </c>
      <c r="Z42" s="11">
        <f>IF(O42&gt;0,(INT(POWER(O42-75,1.42)*0.8465)),0)</f>
        <v>0</v>
      </c>
      <c r="AA42" s="11">
        <f>IF(P42&gt;0,(INT(POWER(P42-220,1.4)*0.14354)),0)</f>
        <v>0</v>
      </c>
      <c r="AB42" s="11">
        <f>IF(Q42&gt;0,(INT(POWER(Q42-1.5,1.05)*51.39)),0)</f>
        <v>0</v>
      </c>
      <c r="AC42" s="11">
        <f>IF(T42&lt;&gt;"",(INT(POWER(305.5-V42,1.85)*0.08713)),0)</f>
        <v>0</v>
      </c>
    </row>
    <row r="43" spans="2:28" ht="12.75">
      <c r="B43" s="95"/>
      <c r="G43" s="83"/>
      <c r="H43" s="12">
        <f>H42</f>
        <v>0</v>
      </c>
      <c r="M43" s="120">
        <f t="shared" si="2"/>
      </c>
      <c r="S43" s="97">
        <f t="shared" si="3"/>
      </c>
      <c r="U43" s="10">
        <f>L43*60+N43</f>
        <v>0</v>
      </c>
      <c r="W43" s="11">
        <f>IF(J43&gt;0,(INT(POWER(18-J43,1.81)*25.4347)),0)</f>
        <v>0</v>
      </c>
      <c r="X43" s="11">
        <f>IF(K43&gt;0,(INT(POWER(82-K43,1.81)*1.53775)),0)</f>
        <v>0</v>
      </c>
      <c r="Y43" s="11">
        <f>IF(N43&lt;&gt;"",(INT(POWER(480-U43,1.85)*0.03768)),0)</f>
        <v>0</v>
      </c>
      <c r="Z43" s="11">
        <f>IF(O43&gt;0,(INT(POWER(O43-75,1.42)*0.8465)),0)</f>
        <v>0</v>
      </c>
      <c r="AA43" s="11">
        <f>IF(P43&gt;0,(INT(POWER(P43-220,1.4)*0.14354)),0)</f>
        <v>0</v>
      </c>
      <c r="AB43" s="11">
        <f>IF(Q43&gt;0,(INT(POWER(Q43-1.5,1.05)*51.39)),0)</f>
        <v>0</v>
      </c>
    </row>
    <row r="44" spans="2:19" ht="12.75">
      <c r="B44" s="95"/>
      <c r="G44" s="83"/>
      <c r="H44" s="12">
        <f>H42</f>
        <v>0</v>
      </c>
      <c r="M44" s="119"/>
      <c r="S44" s="83"/>
    </row>
    <row r="45" spans="2:29" ht="12.75">
      <c r="B45" s="24">
        <f>IF(H45=0,"","13.")</f>
      </c>
      <c r="G45" s="96">
        <f>IF(H45=0,"",H45)</f>
      </c>
      <c r="H45" s="9">
        <f>SUM(W45:AB46)+AC45</f>
        <v>0</v>
      </c>
      <c r="M45" s="120">
        <f t="shared" si="2"/>
      </c>
      <c r="S45" s="97">
        <f t="shared" si="3"/>
      </c>
      <c r="U45" s="10">
        <f>L45*60+N45</f>
        <v>0</v>
      </c>
      <c r="V45" s="10">
        <f>R45*60+T45</f>
        <v>0</v>
      </c>
      <c r="W45" s="11">
        <f>IF(J45&gt;0,(INT(POWER(18-J45,1.81)*25.4347)),0)</f>
        <v>0</v>
      </c>
      <c r="X45" s="11">
        <f>IF(K45&gt;0,(INT(POWER(82-K45,1.81)*1.53775)),0)</f>
        <v>0</v>
      </c>
      <c r="Y45" s="11">
        <f>IF(N45&lt;&gt;"",(INT(POWER(480-U45,1.85)*0.03768)),0)</f>
        <v>0</v>
      </c>
      <c r="Z45" s="11">
        <f>IF(O45&gt;0,(INT(POWER(O45-75,1.42)*0.8465)),0)</f>
        <v>0</v>
      </c>
      <c r="AA45" s="11">
        <f>IF(P45&gt;0,(INT(POWER(P45-220,1.4)*0.14354)),0)</f>
        <v>0</v>
      </c>
      <c r="AB45" s="11">
        <f>IF(Q45&gt;0,(INT(POWER(Q45-1.5,1.05)*51.39)),0)</f>
        <v>0</v>
      </c>
      <c r="AC45" s="11">
        <f>IF(T45&lt;&gt;"",(INT(POWER(305.5-V45,1.85)*0.08713)),0)</f>
        <v>0</v>
      </c>
    </row>
    <row r="46" spans="2:28" ht="12.75">
      <c r="B46" s="95"/>
      <c r="G46" s="83"/>
      <c r="H46" s="12">
        <f>H45</f>
        <v>0</v>
      </c>
      <c r="M46" s="120">
        <f t="shared" si="2"/>
      </c>
      <c r="S46" s="97">
        <f t="shared" si="3"/>
      </c>
      <c r="U46" s="10">
        <f>L46*60+N46</f>
        <v>0</v>
      </c>
      <c r="W46" s="11">
        <f>IF(J46&gt;0,(INT(POWER(18-J46,1.81)*25.4347)),0)</f>
        <v>0</v>
      </c>
      <c r="X46" s="11">
        <f>IF(K46&gt;0,(INT(POWER(82-K46,1.81)*1.53775)),0)</f>
        <v>0</v>
      </c>
      <c r="Y46" s="11">
        <f>IF(N46&lt;&gt;"",(INT(POWER(480-U46,1.85)*0.03768)),0)</f>
        <v>0</v>
      </c>
      <c r="Z46" s="11">
        <f>IF(O46&gt;0,(INT(POWER(O46-75,1.42)*0.8465)),0)</f>
        <v>0</v>
      </c>
      <c r="AA46" s="11">
        <f>IF(P46&gt;0,(INT(POWER(P46-220,1.4)*0.14354)),0)</f>
        <v>0</v>
      </c>
      <c r="AB46" s="11">
        <f>IF(Q46&gt;0,(INT(POWER(Q46-1.5,1.05)*51.39)),0)</f>
        <v>0</v>
      </c>
    </row>
    <row r="47" spans="2:19" ht="12.75">
      <c r="B47" s="95"/>
      <c r="G47" s="83"/>
      <c r="H47" s="12">
        <f>H45</f>
        <v>0</v>
      </c>
      <c r="M47" s="119"/>
      <c r="S47" s="83"/>
    </row>
    <row r="48" spans="2:29" ht="12.75">
      <c r="B48" s="24">
        <f>IF(H48=0,"","14.")</f>
      </c>
      <c r="G48" s="96">
        <f>IF(H48=0,"",H48)</f>
      </c>
      <c r="H48" s="9">
        <f>SUM(W48:AB49)+AC48</f>
        <v>0</v>
      </c>
      <c r="M48" s="120">
        <f t="shared" si="2"/>
      </c>
      <c r="S48" s="97">
        <f t="shared" si="3"/>
      </c>
      <c r="U48" s="10">
        <f>L48*60+N48</f>
        <v>0</v>
      </c>
      <c r="V48" s="10">
        <f>R48*60+T48</f>
        <v>0</v>
      </c>
      <c r="W48" s="11">
        <f>IF(J48&gt;0,(INT(POWER(18-J48,1.81)*25.4347)),0)</f>
        <v>0</v>
      </c>
      <c r="X48" s="11">
        <f>IF(K48&gt;0,(INT(POWER(82-K48,1.81)*1.53775)),0)</f>
        <v>0</v>
      </c>
      <c r="Y48" s="11">
        <f>IF(N48&lt;&gt;"",(INT(POWER(480-U48,1.85)*0.03768)),0)</f>
        <v>0</v>
      </c>
      <c r="Z48" s="11">
        <f>IF(O48&gt;0,(INT(POWER(O48-75,1.42)*0.8465)),0)</f>
        <v>0</v>
      </c>
      <c r="AA48" s="11">
        <f>IF(P48&gt;0,(INT(POWER(P48-220,1.4)*0.14354)),0)</f>
        <v>0</v>
      </c>
      <c r="AB48" s="11">
        <f>IF(Q48&gt;0,(INT(POWER(Q48-1.5,1.05)*51.39)),0)</f>
        <v>0</v>
      </c>
      <c r="AC48" s="11">
        <f>IF(T48&lt;&gt;"",(INT(POWER(305.5-V48,1.85)*0.08713)),0)</f>
        <v>0</v>
      </c>
    </row>
    <row r="49" spans="2:28" ht="12.75">
      <c r="B49" s="95"/>
      <c r="G49" s="83"/>
      <c r="H49" s="12">
        <f>H48</f>
        <v>0</v>
      </c>
      <c r="M49" s="120">
        <f t="shared" si="2"/>
      </c>
      <c r="S49" s="97">
        <f t="shared" si="3"/>
      </c>
      <c r="U49" s="10">
        <f>L49*60+N49</f>
        <v>0</v>
      </c>
      <c r="W49" s="11">
        <f>IF(J49&gt;0,(INT(POWER(18-J49,1.81)*25.4347)),0)</f>
        <v>0</v>
      </c>
      <c r="X49" s="11">
        <f>IF(K49&gt;0,(INT(POWER(82-K49,1.81)*1.53775)),0)</f>
        <v>0</v>
      </c>
      <c r="Y49" s="11">
        <f>IF(N49&lt;&gt;"",(INT(POWER(480-U49,1.85)*0.03768)),0)</f>
        <v>0</v>
      </c>
      <c r="Z49" s="11">
        <f>IF(O49&gt;0,(INT(POWER(O49-75,1.42)*0.8465)),0)</f>
        <v>0</v>
      </c>
      <c r="AA49" s="11">
        <f>IF(P49&gt;0,(INT(POWER(P49-220,1.4)*0.14354)),0)</f>
        <v>0</v>
      </c>
      <c r="AB49" s="11">
        <f>IF(Q49&gt;0,(INT(POWER(Q49-1.5,1.05)*51.39)),0)</f>
        <v>0</v>
      </c>
    </row>
    <row r="50" spans="2:19" ht="12.75">
      <c r="B50" s="95"/>
      <c r="G50" s="83"/>
      <c r="H50" s="12">
        <f>H48</f>
        <v>0</v>
      </c>
      <c r="M50" s="119"/>
      <c r="S50" s="83"/>
    </row>
    <row r="51" spans="2:29" ht="12.75">
      <c r="B51" s="24">
        <f>IF(H51=0,"","15.")</f>
      </c>
      <c r="G51" s="96">
        <f>IF(H51=0,"",H51)</f>
      </c>
      <c r="H51" s="9">
        <f>SUM(W51:AB52)+AC51</f>
        <v>0</v>
      </c>
      <c r="M51" s="120">
        <f t="shared" si="2"/>
      </c>
      <c r="S51" s="97">
        <f t="shared" si="3"/>
      </c>
      <c r="U51" s="10">
        <f>L51*60+N51</f>
        <v>0</v>
      </c>
      <c r="V51" s="10">
        <f>R51*60+T51</f>
        <v>0</v>
      </c>
      <c r="W51" s="11">
        <f>IF(J51&gt;0,(INT(POWER(18-J51,1.81)*25.4347)),0)</f>
        <v>0</v>
      </c>
      <c r="X51" s="11">
        <f>IF(K51&gt;0,(INT(POWER(82-K51,1.81)*1.53775)),0)</f>
        <v>0</v>
      </c>
      <c r="Y51" s="11">
        <f>IF(N51&lt;&gt;"",(INT(POWER(480-U51,1.85)*0.03768)),0)</f>
        <v>0</v>
      </c>
      <c r="Z51" s="11">
        <f>IF(O51&gt;0,(INT(POWER(O51-75,1.42)*0.8465)),0)</f>
        <v>0</v>
      </c>
      <c r="AA51" s="11">
        <f>IF(P51&gt;0,(INT(POWER(P51-220,1.4)*0.14354)),0)</f>
        <v>0</v>
      </c>
      <c r="AB51" s="11">
        <f>IF(Q51&gt;0,(INT(POWER(Q51-1.5,1.05)*51.39)),0)</f>
        <v>0</v>
      </c>
      <c r="AC51" s="11">
        <f>IF(T51&lt;&gt;"",(INT(POWER(305.5-V51,1.85)*0.08713)),0)</f>
        <v>0</v>
      </c>
    </row>
    <row r="52" spans="2:28" ht="12.75">
      <c r="B52" s="95"/>
      <c r="G52" s="83"/>
      <c r="H52" s="12">
        <f>H51</f>
        <v>0</v>
      </c>
      <c r="M52" s="120">
        <f t="shared" si="2"/>
      </c>
      <c r="S52" s="97">
        <f t="shared" si="3"/>
      </c>
      <c r="U52" s="10">
        <f>L52*60+N52</f>
        <v>0</v>
      </c>
      <c r="W52" s="11">
        <f>IF(J52&gt;0,(INT(POWER(18-J52,1.81)*25.4347)),0)</f>
        <v>0</v>
      </c>
      <c r="X52" s="11">
        <f>IF(K52&gt;0,(INT(POWER(82-K52,1.81)*1.53775)),0)</f>
        <v>0</v>
      </c>
      <c r="Y52" s="11">
        <f>IF(N52&lt;&gt;"",(INT(POWER(480-U52,1.85)*0.03768)),0)</f>
        <v>0</v>
      </c>
      <c r="Z52" s="11">
        <f>IF(O52&gt;0,(INT(POWER(O52-75,1.42)*0.8465)),0)</f>
        <v>0</v>
      </c>
      <c r="AA52" s="11">
        <f>IF(P52&gt;0,(INT(POWER(P52-220,1.4)*0.14354)),0)</f>
        <v>0</v>
      </c>
      <c r="AB52" s="11">
        <f>IF(Q52&gt;0,(INT(POWER(Q52-1.5,1.05)*51.39)),0)</f>
        <v>0</v>
      </c>
    </row>
    <row r="53" spans="2:19" ht="12.75">
      <c r="B53" s="95"/>
      <c r="G53" s="83"/>
      <c r="H53" s="12">
        <f>H51</f>
        <v>0</v>
      </c>
      <c r="M53" s="119"/>
      <c r="S53" s="83"/>
    </row>
    <row r="54" spans="2:29" ht="12.75">
      <c r="B54" s="24">
        <f>IF(H54=0,"","16.")</f>
      </c>
      <c r="G54" s="96">
        <f>IF(H54=0,"",H54)</f>
      </c>
      <c r="H54" s="9">
        <f>SUM(W54:AB55)+AC54</f>
        <v>0</v>
      </c>
      <c r="M54" s="120">
        <f t="shared" si="2"/>
      </c>
      <c r="S54" s="97">
        <f t="shared" si="3"/>
      </c>
      <c r="U54" s="10">
        <f>L54*60+N54</f>
        <v>0</v>
      </c>
      <c r="V54" s="10">
        <f>R54*60+T54</f>
        <v>0</v>
      </c>
      <c r="W54" s="11">
        <f>IF(J54&gt;0,(INT(POWER(18-J54,1.81)*25.4347)),0)</f>
        <v>0</v>
      </c>
      <c r="X54" s="11">
        <f>IF(K54&gt;0,(INT(POWER(82-K54,1.81)*1.53775)),0)</f>
        <v>0</v>
      </c>
      <c r="Y54" s="11">
        <f>IF(N54&lt;&gt;"",(INT(POWER(480-U54,1.85)*0.03768)),0)</f>
        <v>0</v>
      </c>
      <c r="Z54" s="11">
        <f>IF(O54&gt;0,(INT(POWER(O54-75,1.42)*0.8465)),0)</f>
        <v>0</v>
      </c>
      <c r="AA54" s="11">
        <f>IF(P54&gt;0,(INT(POWER(P54-220,1.4)*0.14354)),0)</f>
        <v>0</v>
      </c>
      <c r="AB54" s="11">
        <f>IF(Q54&gt;0,(INT(POWER(Q54-1.5,1.05)*51.39)),0)</f>
        <v>0</v>
      </c>
      <c r="AC54" s="11">
        <f>IF(T54&lt;&gt;"",(INT(POWER(305.5-V54,1.85)*0.08713)),0)</f>
        <v>0</v>
      </c>
    </row>
    <row r="55" spans="2:28" ht="12.75">
      <c r="B55" s="95"/>
      <c r="G55" s="83"/>
      <c r="H55" s="12">
        <f>H54</f>
        <v>0</v>
      </c>
      <c r="M55" s="120">
        <f t="shared" si="2"/>
      </c>
      <c r="S55" s="97">
        <f t="shared" si="3"/>
      </c>
      <c r="U55" s="10">
        <f>L55*60+N55</f>
        <v>0</v>
      </c>
      <c r="W55" s="11">
        <f>IF(J55&gt;0,(INT(POWER(18-J55,1.81)*25.4347)),0)</f>
        <v>0</v>
      </c>
      <c r="X55" s="11">
        <f>IF(K55&gt;0,(INT(POWER(82-K55,1.81)*1.53775)),0)</f>
        <v>0</v>
      </c>
      <c r="Y55" s="11">
        <f>IF(N55&lt;&gt;"",(INT(POWER(480-U55,1.85)*0.03768)),0)</f>
        <v>0</v>
      </c>
      <c r="Z55" s="11">
        <f>IF(O55&gt;0,(INT(POWER(O55-75,1.42)*0.8465)),0)</f>
        <v>0</v>
      </c>
      <c r="AA55" s="11">
        <f>IF(P55&gt;0,(INT(POWER(P55-220,1.4)*0.14354)),0)</f>
        <v>0</v>
      </c>
      <c r="AB55" s="11">
        <f>IF(Q55&gt;0,(INT(POWER(Q55-1.5,1.05)*51.39)),0)</f>
        <v>0</v>
      </c>
    </row>
    <row r="56" spans="2:19" ht="12.75">
      <c r="B56" s="95"/>
      <c r="G56" s="83"/>
      <c r="H56" s="12">
        <f>H54</f>
        <v>0</v>
      </c>
      <c r="M56" s="119"/>
      <c r="S56" s="83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15 S9 S54 S51 S48 S45 S42 S39 S36 S33 S30 S27 S24 S21 S18 S12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50"/>
  <sheetViews>
    <sheetView workbookViewId="0" topLeftCell="A1">
      <selection activeCell="D24" sqref="D24"/>
    </sheetView>
  </sheetViews>
  <sheetFormatPr defaultColWidth="9.00390625" defaultRowHeight="12.75"/>
  <cols>
    <col min="1" max="2" width="5.25390625" style="23" customWidth="1"/>
    <col min="3" max="3" width="26.375" style="0" customWidth="1"/>
    <col min="4" max="4" width="9.375" style="23" customWidth="1"/>
    <col min="5" max="5" width="26.375" style="0" customWidth="1"/>
    <col min="6" max="6" width="11.25390625" style="49" customWidth="1"/>
    <col min="7" max="7" width="9.25390625" style="23" customWidth="1"/>
  </cols>
  <sheetData>
    <row r="2" spans="3:7" s="29" customFormat="1" ht="21.75" customHeight="1">
      <c r="C2" s="25" t="s">
        <v>33</v>
      </c>
      <c r="D2" s="34"/>
      <c r="E2" s="26"/>
      <c r="F2" s="47"/>
      <c r="G2" s="28" t="s">
        <v>41</v>
      </c>
    </row>
    <row r="3" spans="1:7" s="32" customFormat="1" ht="23.25" customHeight="1" thickBot="1">
      <c r="A3" s="31"/>
      <c r="B3" s="73" t="s">
        <v>44</v>
      </c>
      <c r="C3" s="30" t="s">
        <v>27</v>
      </c>
      <c r="D3" s="35" t="s">
        <v>30</v>
      </c>
      <c r="E3" s="30" t="s">
        <v>45</v>
      </c>
      <c r="F3" s="48" t="s">
        <v>28</v>
      </c>
      <c r="G3" s="31" t="s">
        <v>29</v>
      </c>
    </row>
    <row r="4" spans="1:12" s="37" customFormat="1" ht="13.5" customHeight="1">
      <c r="A4" s="39" t="str">
        <f aca="true" t="shared" si="0" ref="A4:A14">IF(F4&gt;0,(ROW()-3)&amp;".","")</f>
        <v>1.</v>
      </c>
      <c r="B4" s="74">
        <v>1</v>
      </c>
      <c r="C4" s="37" t="s">
        <v>129</v>
      </c>
      <c r="D4" s="38">
        <v>91</v>
      </c>
      <c r="E4" s="37" t="s">
        <v>130</v>
      </c>
      <c r="F4" s="61">
        <v>11.28</v>
      </c>
      <c r="G4" s="76">
        <f>IF(F4&gt;0,(INT(POWER(18-F4,1.81)*25.4347)),"")</f>
        <v>799</v>
      </c>
      <c r="H4" s="107" t="s">
        <v>49</v>
      </c>
      <c r="I4" s="107"/>
      <c r="J4" s="107"/>
      <c r="K4" s="107"/>
      <c r="L4" s="107"/>
    </row>
    <row r="5" spans="1:12" s="37" customFormat="1" ht="13.5" customHeight="1">
      <c r="A5" s="39" t="str">
        <f t="shared" si="0"/>
        <v>2.</v>
      </c>
      <c r="B5" s="74">
        <v>86</v>
      </c>
      <c r="C5" s="37" t="s">
        <v>216</v>
      </c>
      <c r="D5" s="38">
        <v>89</v>
      </c>
      <c r="E5" s="37" t="s">
        <v>215</v>
      </c>
      <c r="F5" s="61">
        <v>11.35</v>
      </c>
      <c r="G5" s="76">
        <f>IF(F5&gt;0,(INT(POWER(18-F5,1.81)*25.4347)),"")</f>
        <v>784</v>
      </c>
      <c r="H5" s="54" t="s">
        <v>43</v>
      </c>
      <c r="I5" s="54"/>
      <c r="J5" s="54"/>
      <c r="K5" s="54"/>
      <c r="L5" s="99"/>
    </row>
    <row r="6" spans="1:12" s="37" customFormat="1" ht="13.5" customHeight="1">
      <c r="A6" s="39" t="str">
        <f t="shared" si="0"/>
        <v>3.</v>
      </c>
      <c r="B6" s="74">
        <v>49</v>
      </c>
      <c r="C6" s="37" t="s">
        <v>137</v>
      </c>
      <c r="D6" s="38">
        <v>89</v>
      </c>
      <c r="E6" s="2" t="s">
        <v>138</v>
      </c>
      <c r="F6" s="61">
        <v>11.45</v>
      </c>
      <c r="G6" s="76">
        <f>IF(F6&gt;0,(INT(POWER(18-F6,1.81)*25.4347)),"")</f>
        <v>763</v>
      </c>
      <c r="H6" s="108" t="s">
        <v>50</v>
      </c>
      <c r="I6" s="108"/>
      <c r="J6" s="108"/>
      <c r="K6" s="108"/>
      <c r="L6" s="99"/>
    </row>
    <row r="7" spans="1:12" s="37" customFormat="1" ht="13.5" customHeight="1">
      <c r="A7" s="39" t="str">
        <f t="shared" si="0"/>
        <v>4.</v>
      </c>
      <c r="B7" s="74">
        <v>61</v>
      </c>
      <c r="C7" s="37" t="s">
        <v>139</v>
      </c>
      <c r="D7" s="38">
        <v>89</v>
      </c>
      <c r="E7" s="37" t="s">
        <v>140</v>
      </c>
      <c r="F7" s="61">
        <v>11.63</v>
      </c>
      <c r="G7" s="76">
        <f>IF(F7&gt;0,(INT(POWER(18-F7,1.81)*25.4347)),"")</f>
        <v>725</v>
      </c>
      <c r="H7" s="108" t="s">
        <v>51</v>
      </c>
      <c r="I7" s="108"/>
      <c r="J7" s="108"/>
      <c r="K7" s="108"/>
      <c r="L7" s="99"/>
    </row>
    <row r="8" spans="1:12" s="37" customFormat="1" ht="13.5" customHeight="1">
      <c r="A8" s="39" t="str">
        <f t="shared" si="0"/>
        <v>5.</v>
      </c>
      <c r="B8" s="74">
        <v>13</v>
      </c>
      <c r="C8" s="37" t="s">
        <v>131</v>
      </c>
      <c r="D8" s="38"/>
      <c r="E8" s="37" t="s">
        <v>132</v>
      </c>
      <c r="F8" s="61">
        <v>11.93</v>
      </c>
      <c r="G8" s="76">
        <f>IF(F8&gt;0,(INT(POWER(18-F8,1.81)*25.4347)),"")</f>
        <v>665</v>
      </c>
      <c r="H8" s="54" t="s">
        <v>32</v>
      </c>
      <c r="I8" s="54"/>
      <c r="J8" s="54"/>
      <c r="K8" s="54"/>
      <c r="L8" s="99"/>
    </row>
    <row r="9" spans="1:7" s="37" customFormat="1" ht="13.5" customHeight="1">
      <c r="A9" s="39" t="str">
        <f t="shared" si="0"/>
        <v>6.</v>
      </c>
      <c r="B9" s="74">
        <v>14</v>
      </c>
      <c r="C9" s="37" t="s">
        <v>143</v>
      </c>
      <c r="D9" s="38"/>
      <c r="E9" s="37" t="s">
        <v>132</v>
      </c>
      <c r="F9" s="61">
        <v>12.1</v>
      </c>
      <c r="G9" s="76">
        <f>IF(F9&gt;0,(INT(POWER(18-F9,1.81)*25.4347)),"")</f>
        <v>631</v>
      </c>
    </row>
    <row r="10" spans="1:7" s="37" customFormat="1" ht="13.5" customHeight="1">
      <c r="A10" s="39" t="str">
        <f t="shared" si="0"/>
        <v>7.</v>
      </c>
      <c r="B10" s="74">
        <v>50</v>
      </c>
      <c r="C10" s="37" t="s">
        <v>146</v>
      </c>
      <c r="D10" s="38">
        <v>91</v>
      </c>
      <c r="E10" s="37" t="s">
        <v>138</v>
      </c>
      <c r="F10" s="61">
        <v>12.12</v>
      </c>
      <c r="G10" s="76">
        <f>IF(F10&gt;0,(INT(POWER(18-F10,1.81)*25.4347)),"")</f>
        <v>628</v>
      </c>
    </row>
    <row r="11" spans="1:7" s="37" customFormat="1" ht="13.5" customHeight="1">
      <c r="A11" s="39" t="str">
        <f t="shared" si="0"/>
        <v>8.</v>
      </c>
      <c r="B11" s="74">
        <v>40</v>
      </c>
      <c r="C11" s="37" t="s">
        <v>145</v>
      </c>
      <c r="D11" s="38">
        <v>91</v>
      </c>
      <c r="E11" s="37" t="s">
        <v>136</v>
      </c>
      <c r="F11" s="61">
        <v>12.18</v>
      </c>
      <c r="G11" s="76">
        <f>IF(F11&gt;0,(INT(POWER(18-F11,1.81)*25.4347)),"")</f>
        <v>616</v>
      </c>
    </row>
    <row r="12" spans="1:7" s="37" customFormat="1" ht="13.5" customHeight="1">
      <c r="A12" s="39" t="str">
        <f t="shared" si="0"/>
        <v>9.</v>
      </c>
      <c r="B12" s="74">
        <v>2</v>
      </c>
      <c r="C12" s="37" t="s">
        <v>142</v>
      </c>
      <c r="D12" s="38">
        <v>93</v>
      </c>
      <c r="E12" s="37" t="s">
        <v>130</v>
      </c>
      <c r="F12" s="61">
        <v>12.24</v>
      </c>
      <c r="G12" s="76">
        <f>IF(F12&gt;0,(INT(POWER(18-F12,1.81)*25.4347)),"")</f>
        <v>605</v>
      </c>
    </row>
    <row r="13" spans="1:7" s="37" customFormat="1" ht="13.5" customHeight="1">
      <c r="A13" s="39" t="str">
        <f t="shared" si="0"/>
        <v>10.</v>
      </c>
      <c r="B13" s="74">
        <v>51</v>
      </c>
      <c r="C13" s="37" t="s">
        <v>151</v>
      </c>
      <c r="D13" s="38">
        <v>90</v>
      </c>
      <c r="E13" s="37" t="s">
        <v>138</v>
      </c>
      <c r="F13" s="61">
        <v>12.3</v>
      </c>
      <c r="G13" s="76">
        <f>IF(F13&gt;0,(INT(POWER(18-F13,1.81)*25.4347)),"")</f>
        <v>593</v>
      </c>
    </row>
    <row r="14" spans="1:7" s="37" customFormat="1" ht="13.5" customHeight="1">
      <c r="A14" s="39" t="str">
        <f t="shared" si="0"/>
        <v>11.</v>
      </c>
      <c r="B14" s="74">
        <v>46</v>
      </c>
      <c r="C14" s="37" t="s">
        <v>135</v>
      </c>
      <c r="D14" s="38">
        <v>89</v>
      </c>
      <c r="E14" s="37" t="s">
        <v>136</v>
      </c>
      <c r="F14" s="61">
        <v>12.33</v>
      </c>
      <c r="G14" s="76">
        <f>IF(F14&gt;0,(INT(POWER(18-F14,1.81)*25.4347)),"")</f>
        <v>588</v>
      </c>
    </row>
    <row r="15" spans="1:7" s="37" customFormat="1" ht="13.5" customHeight="1">
      <c r="A15" s="39" t="str">
        <f aca="true" t="shared" si="1" ref="A15:A33">IF(F15&gt;0,(ROW()-3)&amp;".","")</f>
        <v>12.</v>
      </c>
      <c r="B15" s="74">
        <v>87</v>
      </c>
      <c r="C15" s="37" t="s">
        <v>217</v>
      </c>
      <c r="D15" s="38">
        <v>91</v>
      </c>
      <c r="E15" s="37" t="s">
        <v>215</v>
      </c>
      <c r="F15" s="61">
        <v>12.38</v>
      </c>
      <c r="G15" s="76">
        <f>IF(F15&gt;0,(INT(POWER(18-F15,1.81)*25.4347)),"")</f>
        <v>578</v>
      </c>
    </row>
    <row r="16" spans="1:7" s="37" customFormat="1" ht="13.5" customHeight="1">
      <c r="A16" s="39" t="str">
        <f t="shared" si="1"/>
        <v>13.</v>
      </c>
      <c r="B16" s="74">
        <v>62</v>
      </c>
      <c r="C16" s="37" t="s">
        <v>152</v>
      </c>
      <c r="D16" s="38">
        <v>89</v>
      </c>
      <c r="E16" s="37" t="s">
        <v>140</v>
      </c>
      <c r="F16" s="61">
        <v>12.44</v>
      </c>
      <c r="G16" s="76">
        <f>IF(F16&gt;0,(INT(POWER(18-F16,1.81)*25.4347)),"")</f>
        <v>567</v>
      </c>
    </row>
    <row r="17" spans="1:7" s="37" customFormat="1" ht="13.5" customHeight="1">
      <c r="A17" s="39" t="str">
        <f t="shared" si="1"/>
        <v>14.</v>
      </c>
      <c r="B17" s="74">
        <v>25</v>
      </c>
      <c r="C17" s="37" t="s">
        <v>133</v>
      </c>
      <c r="D17" s="38">
        <v>90</v>
      </c>
      <c r="E17" s="37" t="s">
        <v>134</v>
      </c>
      <c r="F17" s="61">
        <v>12.44</v>
      </c>
      <c r="G17" s="76">
        <f>IF(F17&gt;0,(INT(POWER(18-F17,1.81)*25.4347)),"")</f>
        <v>567</v>
      </c>
    </row>
    <row r="18" spans="1:7" s="37" customFormat="1" ht="13.5" customHeight="1">
      <c r="A18" s="39" t="str">
        <f t="shared" si="1"/>
        <v>15.</v>
      </c>
      <c r="B18" s="74">
        <v>88</v>
      </c>
      <c r="C18" s="37" t="s">
        <v>218</v>
      </c>
      <c r="D18" s="38">
        <v>89</v>
      </c>
      <c r="E18" s="37" t="s">
        <v>215</v>
      </c>
      <c r="F18" s="61">
        <v>12.46</v>
      </c>
      <c r="G18" s="76">
        <f>IF(F18&gt;0,(INT(POWER(18-F18,1.81)*25.4347)),"")</f>
        <v>563</v>
      </c>
    </row>
    <row r="19" spans="1:7" s="37" customFormat="1" ht="13.5" customHeight="1">
      <c r="A19" s="39" t="str">
        <f t="shared" si="1"/>
        <v>16.</v>
      </c>
      <c r="B19" s="74">
        <v>27</v>
      </c>
      <c r="C19" s="37" t="s">
        <v>150</v>
      </c>
      <c r="D19" s="38">
        <v>90</v>
      </c>
      <c r="E19" s="37" t="s">
        <v>134</v>
      </c>
      <c r="F19" s="61">
        <v>12.55</v>
      </c>
      <c r="G19" s="76">
        <f>IF(F19&gt;0,(INT(POWER(18-F19,1.81)*25.4347)),"")</f>
        <v>547</v>
      </c>
    </row>
    <row r="20" spans="1:7" s="37" customFormat="1" ht="13.5" customHeight="1">
      <c r="A20" s="39" t="str">
        <f t="shared" si="1"/>
        <v>17.</v>
      </c>
      <c r="B20" s="74">
        <v>26</v>
      </c>
      <c r="C20" s="37" t="s">
        <v>144</v>
      </c>
      <c r="D20" s="38">
        <v>91</v>
      </c>
      <c r="E20" s="37" t="s">
        <v>134</v>
      </c>
      <c r="F20" s="61">
        <v>12.55</v>
      </c>
      <c r="G20" s="76">
        <f>IF(F20&gt;0,(INT(POWER(18-F20,1.81)*25.4347)),"")</f>
        <v>547</v>
      </c>
    </row>
    <row r="21" spans="1:7" s="37" customFormat="1" ht="13.5" customHeight="1">
      <c r="A21" s="39" t="str">
        <f t="shared" si="1"/>
        <v>18.</v>
      </c>
      <c r="B21" s="74">
        <v>75</v>
      </c>
      <c r="C21" s="37" t="s">
        <v>153</v>
      </c>
      <c r="D21" s="38">
        <v>92</v>
      </c>
      <c r="E21" s="37" t="s">
        <v>141</v>
      </c>
      <c r="F21" s="61">
        <v>12.58</v>
      </c>
      <c r="G21" s="76">
        <f>IF(F21&gt;0,(INT(POWER(18-F21,1.81)*25.4347)),"")</f>
        <v>541</v>
      </c>
    </row>
    <row r="22" spans="1:7" s="37" customFormat="1" ht="13.5" customHeight="1">
      <c r="A22" s="39" t="str">
        <f t="shared" si="1"/>
        <v>19.</v>
      </c>
      <c r="B22" s="74">
        <v>63</v>
      </c>
      <c r="C22" s="37" t="s">
        <v>147</v>
      </c>
      <c r="D22" s="38">
        <v>89</v>
      </c>
      <c r="E22" s="37" t="s">
        <v>140</v>
      </c>
      <c r="F22" s="61">
        <v>12.89</v>
      </c>
      <c r="G22" s="76">
        <f>IF(F22&gt;0,(INT(POWER(18-F22,1.81)*25.4347)),"")</f>
        <v>487</v>
      </c>
    </row>
    <row r="23" spans="1:7" s="37" customFormat="1" ht="13.5" customHeight="1">
      <c r="A23" s="39" t="str">
        <f t="shared" si="1"/>
        <v>20.</v>
      </c>
      <c r="B23" s="74"/>
      <c r="C23" s="37" t="s">
        <v>228</v>
      </c>
      <c r="D23" s="38">
        <v>93</v>
      </c>
      <c r="E23" s="37" t="s">
        <v>141</v>
      </c>
      <c r="F23" s="61">
        <v>13.28</v>
      </c>
      <c r="G23" s="76">
        <f>IF(F23&gt;0,(INT(POWER(18-F23,1.81)*25.4347)),"")</f>
        <v>421</v>
      </c>
    </row>
    <row r="24" spans="1:7" s="37" customFormat="1" ht="13.5" customHeight="1">
      <c r="A24" s="39">
        <f t="shared" si="1"/>
      </c>
      <c r="B24" s="74"/>
      <c r="D24" s="38"/>
      <c r="F24" s="61"/>
      <c r="G24" s="76">
        <f>IF(F24&gt;0,(INT(POWER(18-F24,1.81)*25.4347)),"")</f>
      </c>
    </row>
    <row r="25" spans="1:7" s="37" customFormat="1" ht="13.5" customHeight="1">
      <c r="A25" s="39">
        <f t="shared" si="1"/>
      </c>
      <c r="B25" s="74"/>
      <c r="D25" s="38"/>
      <c r="F25" s="61"/>
      <c r="G25" s="76">
        <f>IF(F25&gt;0,(INT(POWER(18-F25,1.81)*25.4347)),"")</f>
      </c>
    </row>
    <row r="26" spans="1:7" s="37" customFormat="1" ht="13.5" customHeight="1">
      <c r="A26" s="39">
        <f t="shared" si="1"/>
      </c>
      <c r="B26" s="74"/>
      <c r="D26" s="38"/>
      <c r="F26" s="61"/>
      <c r="G26" s="76">
        <f>IF(F26&gt;0,(INT(POWER(18-F26,1.81)*25.4347)),"")</f>
      </c>
    </row>
    <row r="27" spans="1:7" s="37" customFormat="1" ht="13.5" customHeight="1">
      <c r="A27" s="39">
        <f t="shared" si="1"/>
      </c>
      <c r="B27" s="74"/>
      <c r="D27" s="38"/>
      <c r="F27" s="61"/>
      <c r="G27" s="76">
        <f aca="true" t="shared" si="2" ref="G19:G50">IF(F27&gt;0,(INT(POWER(18-F27,1.81)*25.4347)),"")</f>
      </c>
    </row>
    <row r="28" spans="1:7" s="37" customFormat="1" ht="13.5" customHeight="1">
      <c r="A28" s="39">
        <f t="shared" si="1"/>
      </c>
      <c r="B28" s="74"/>
      <c r="D28" s="38"/>
      <c r="F28" s="61"/>
      <c r="G28" s="76">
        <f t="shared" si="2"/>
      </c>
    </row>
    <row r="29" spans="1:7" s="37" customFormat="1" ht="13.5" customHeight="1">
      <c r="A29" s="39">
        <f t="shared" si="1"/>
      </c>
      <c r="B29" s="74"/>
      <c r="D29" s="38"/>
      <c r="F29" s="61"/>
      <c r="G29" s="76">
        <f t="shared" si="2"/>
      </c>
    </row>
    <row r="30" spans="1:7" s="37" customFormat="1" ht="13.5" customHeight="1">
      <c r="A30" s="39">
        <f t="shared" si="1"/>
      </c>
      <c r="B30" s="74"/>
      <c r="D30" s="38"/>
      <c r="F30" s="61"/>
      <c r="G30" s="76">
        <f t="shared" si="2"/>
      </c>
    </row>
    <row r="31" spans="1:7" s="37" customFormat="1" ht="13.5" customHeight="1">
      <c r="A31" s="39">
        <f t="shared" si="1"/>
      </c>
      <c r="B31" s="74"/>
      <c r="D31" s="38"/>
      <c r="F31" s="61"/>
      <c r="G31" s="76">
        <f t="shared" si="2"/>
      </c>
    </row>
    <row r="32" spans="1:7" s="37" customFormat="1" ht="13.5" customHeight="1">
      <c r="A32" s="39">
        <f t="shared" si="1"/>
      </c>
      <c r="B32" s="74"/>
      <c r="D32" s="38"/>
      <c r="F32" s="61"/>
      <c r="G32" s="76">
        <f t="shared" si="2"/>
      </c>
    </row>
    <row r="33" spans="1:7" s="37" customFormat="1" ht="13.5" customHeight="1">
      <c r="A33" s="43">
        <f t="shared" si="1"/>
      </c>
      <c r="B33" s="75"/>
      <c r="C33" s="41"/>
      <c r="D33" s="42"/>
      <c r="E33" s="41"/>
      <c r="F33" s="62"/>
      <c r="G33" s="76">
        <f t="shared" si="2"/>
      </c>
    </row>
    <row r="34" spans="1:7" s="37" customFormat="1" ht="13.5" customHeight="1">
      <c r="A34" s="39">
        <f aca="true" t="shared" si="3" ref="A34:A50">IF(F34&gt;0,(ROW()-3)&amp;".","")</f>
      </c>
      <c r="B34" s="74"/>
      <c r="D34" s="38"/>
      <c r="F34" s="61"/>
      <c r="G34" s="76">
        <f t="shared" si="2"/>
      </c>
    </row>
    <row r="35" spans="1:7" s="37" customFormat="1" ht="13.5" customHeight="1">
      <c r="A35" s="39">
        <f t="shared" si="3"/>
      </c>
      <c r="B35" s="74"/>
      <c r="D35" s="38"/>
      <c r="F35" s="61"/>
      <c r="G35" s="76">
        <f t="shared" si="2"/>
      </c>
    </row>
    <row r="36" spans="1:7" s="37" customFormat="1" ht="13.5" customHeight="1">
      <c r="A36" s="39">
        <f t="shared" si="3"/>
      </c>
      <c r="B36" s="74"/>
      <c r="D36" s="38"/>
      <c r="F36" s="61"/>
      <c r="G36" s="76">
        <f t="shared" si="2"/>
      </c>
    </row>
    <row r="37" spans="1:7" s="37" customFormat="1" ht="13.5" customHeight="1">
      <c r="A37" s="39">
        <f t="shared" si="3"/>
      </c>
      <c r="B37" s="74"/>
      <c r="D37" s="38"/>
      <c r="F37" s="61"/>
      <c r="G37" s="76">
        <f t="shared" si="2"/>
      </c>
    </row>
    <row r="38" spans="1:7" s="37" customFormat="1" ht="13.5" customHeight="1">
      <c r="A38" s="39">
        <f t="shared" si="3"/>
      </c>
      <c r="B38" s="74"/>
      <c r="D38" s="38"/>
      <c r="F38" s="61"/>
      <c r="G38" s="76">
        <f t="shared" si="2"/>
      </c>
    </row>
    <row r="39" spans="1:7" s="37" customFormat="1" ht="13.5" customHeight="1">
      <c r="A39" s="39">
        <f t="shared" si="3"/>
      </c>
      <c r="B39" s="74"/>
      <c r="D39" s="38"/>
      <c r="F39" s="61"/>
      <c r="G39" s="76">
        <f t="shared" si="2"/>
      </c>
    </row>
    <row r="40" spans="1:7" s="37" customFormat="1" ht="13.5" customHeight="1">
      <c r="A40" s="39">
        <f t="shared" si="3"/>
      </c>
      <c r="B40" s="74"/>
      <c r="D40" s="38"/>
      <c r="F40" s="61"/>
      <c r="G40" s="76">
        <f t="shared" si="2"/>
      </c>
    </row>
    <row r="41" spans="1:7" s="37" customFormat="1" ht="13.5" customHeight="1">
      <c r="A41" s="39">
        <f t="shared" si="3"/>
      </c>
      <c r="B41" s="74"/>
      <c r="D41" s="38"/>
      <c r="F41" s="61"/>
      <c r="G41" s="76">
        <f t="shared" si="2"/>
      </c>
    </row>
    <row r="42" spans="1:7" s="37" customFormat="1" ht="13.5" customHeight="1">
      <c r="A42" s="39">
        <f t="shared" si="3"/>
      </c>
      <c r="B42" s="74"/>
      <c r="D42" s="38"/>
      <c r="F42" s="61"/>
      <c r="G42" s="76">
        <f t="shared" si="2"/>
      </c>
    </row>
    <row r="43" spans="1:7" s="37" customFormat="1" ht="13.5" customHeight="1">
      <c r="A43" s="39">
        <f t="shared" si="3"/>
      </c>
      <c r="B43" s="74"/>
      <c r="D43" s="38"/>
      <c r="F43" s="61"/>
      <c r="G43" s="76">
        <f t="shared" si="2"/>
      </c>
    </row>
    <row r="44" spans="1:7" s="37" customFormat="1" ht="13.5" customHeight="1">
      <c r="A44" s="39">
        <f t="shared" si="3"/>
      </c>
      <c r="B44" s="74"/>
      <c r="D44" s="38"/>
      <c r="F44" s="61"/>
      <c r="G44" s="76">
        <f t="shared" si="2"/>
      </c>
    </row>
    <row r="45" spans="1:7" s="37" customFormat="1" ht="13.5" customHeight="1">
      <c r="A45" s="39">
        <f t="shared" si="3"/>
      </c>
      <c r="B45" s="74"/>
      <c r="D45" s="38"/>
      <c r="F45" s="61"/>
      <c r="G45" s="76">
        <f t="shared" si="2"/>
      </c>
    </row>
    <row r="46" spans="1:7" s="37" customFormat="1" ht="13.5" customHeight="1">
      <c r="A46" s="39">
        <f t="shared" si="3"/>
      </c>
      <c r="B46" s="74"/>
      <c r="D46" s="38"/>
      <c r="F46" s="61"/>
      <c r="G46" s="76">
        <f t="shared" si="2"/>
      </c>
    </row>
    <row r="47" spans="1:7" s="37" customFormat="1" ht="13.5" customHeight="1">
      <c r="A47" s="39">
        <f t="shared" si="3"/>
      </c>
      <c r="B47" s="74"/>
      <c r="D47" s="38"/>
      <c r="F47" s="61"/>
      <c r="G47" s="76">
        <f t="shared" si="2"/>
      </c>
    </row>
    <row r="48" spans="1:7" s="37" customFormat="1" ht="13.5" customHeight="1">
      <c r="A48" s="39">
        <f t="shared" si="3"/>
      </c>
      <c r="B48" s="74"/>
      <c r="D48" s="38"/>
      <c r="F48" s="61"/>
      <c r="G48" s="76">
        <f t="shared" si="2"/>
      </c>
    </row>
    <row r="49" spans="1:7" s="37" customFormat="1" ht="13.5" customHeight="1">
      <c r="A49" s="39">
        <f t="shared" si="3"/>
      </c>
      <c r="B49" s="74"/>
      <c r="D49" s="38"/>
      <c r="F49" s="61"/>
      <c r="G49" s="76">
        <f t="shared" si="2"/>
      </c>
    </row>
    <row r="50" spans="1:7" s="37" customFormat="1" ht="13.5" customHeight="1">
      <c r="A50" s="43" t="str">
        <f t="shared" si="3"/>
        <v>47.</v>
      </c>
      <c r="B50" s="75"/>
      <c r="C50" s="41"/>
      <c r="D50" s="42"/>
      <c r="E50" s="41"/>
      <c r="F50" s="62">
        <v>11</v>
      </c>
      <c r="G50" s="76">
        <f t="shared" si="2"/>
        <v>861</v>
      </c>
    </row>
  </sheetData>
  <dataValidations count="2">
    <dataValidation allowBlank="1" showInputMessage="1" showErrorMessage="1" prompt="Buňka obsahuje vzorec, NEPŘEPSAT!" sqref="G4:G50"/>
    <dataValidation allowBlank="1" showInputMessage="1" showErrorMessage="1" prompt="Buňka obsahuje vzorec. Nevyplňovat!" sqref="A4:B50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49"/>
  <sheetViews>
    <sheetView workbookViewId="0" topLeftCell="A1">
      <selection activeCell="E20" sqref="E20"/>
    </sheetView>
  </sheetViews>
  <sheetFormatPr defaultColWidth="9.00390625" defaultRowHeight="12.75"/>
  <cols>
    <col min="1" max="1" width="5.25390625" style="0" customWidth="1"/>
    <col min="2" max="2" width="5.25390625" style="57" customWidth="1"/>
    <col min="3" max="3" width="26.375" style="0" customWidth="1"/>
    <col min="4" max="4" width="9.625" style="23" customWidth="1"/>
    <col min="5" max="5" width="26.375" style="0" customWidth="1"/>
    <col min="6" max="6" width="9.375" style="49" customWidth="1"/>
    <col min="7" max="7" width="9.125" style="23" customWidth="1"/>
  </cols>
  <sheetData>
    <row r="1" spans="5:6" ht="12.75">
      <c r="E1" s="55"/>
      <c r="F1" s="56"/>
    </row>
    <row r="2" spans="1:7" s="29" customFormat="1" ht="18" customHeight="1">
      <c r="A2" s="25"/>
      <c r="B2" s="78"/>
      <c r="C2" s="139" t="s">
        <v>33</v>
      </c>
      <c r="D2" s="34"/>
      <c r="E2" s="26"/>
      <c r="F2" s="47"/>
      <c r="G2" s="28" t="s">
        <v>40</v>
      </c>
    </row>
    <row r="3" spans="1:7" s="32" customFormat="1" ht="23.25" customHeight="1" thickBot="1">
      <c r="A3" s="30"/>
      <c r="B3" s="73" t="s">
        <v>44</v>
      </c>
      <c r="C3" s="30" t="s">
        <v>27</v>
      </c>
      <c r="D3" s="35" t="s">
        <v>31</v>
      </c>
      <c r="E3" s="30" t="s">
        <v>45</v>
      </c>
      <c r="F3" s="48" t="s">
        <v>28</v>
      </c>
      <c r="G3" s="31" t="s">
        <v>29</v>
      </c>
    </row>
    <row r="4" spans="1:12" s="32" customFormat="1" ht="13.5" customHeight="1">
      <c r="A4" s="36"/>
      <c r="B4" s="74" t="s">
        <v>167</v>
      </c>
      <c r="C4" s="37" t="s">
        <v>129</v>
      </c>
      <c r="D4" s="38">
        <v>91</v>
      </c>
      <c r="E4" s="37" t="s">
        <v>130</v>
      </c>
      <c r="F4" s="61">
        <v>53.81</v>
      </c>
      <c r="G4" s="76">
        <f>IF(F4&gt;0,(INT(POWER(82-F4,1.81)*1.53775)),"")</f>
        <v>647</v>
      </c>
      <c r="H4" s="54" t="s">
        <v>43</v>
      </c>
      <c r="I4" s="54"/>
      <c r="J4" s="54"/>
      <c r="K4" s="54"/>
      <c r="L4" s="99"/>
    </row>
    <row r="5" spans="1:12" s="32" customFormat="1" ht="13.5" customHeight="1">
      <c r="A5" s="36"/>
      <c r="B5" s="74">
        <v>28</v>
      </c>
      <c r="C5" s="37" t="s">
        <v>158</v>
      </c>
      <c r="D5" s="38">
        <v>91</v>
      </c>
      <c r="E5" s="37" t="s">
        <v>130</v>
      </c>
      <c r="F5" s="61">
        <v>55.05</v>
      </c>
      <c r="G5" s="76">
        <f>IF(F5&gt;0,(INT(POWER(82-F5,1.81)*1.53775)),"")</f>
        <v>597</v>
      </c>
      <c r="H5" s="108" t="s">
        <v>50</v>
      </c>
      <c r="I5" s="108"/>
      <c r="J5" s="108"/>
      <c r="K5" s="108"/>
      <c r="L5" s="99"/>
    </row>
    <row r="6" spans="1:12" s="32" customFormat="1" ht="13.5" customHeight="1">
      <c r="A6" s="36"/>
      <c r="B6" s="74">
        <v>65</v>
      </c>
      <c r="C6" s="37" t="s">
        <v>137</v>
      </c>
      <c r="D6" s="38">
        <v>89</v>
      </c>
      <c r="E6" s="37" t="s">
        <v>138</v>
      </c>
      <c r="F6" s="61">
        <v>50.19</v>
      </c>
      <c r="G6" s="76">
        <f>IF(F6&gt;0,(INT(POWER(82-F6,1.81)*1.53775)),"")</f>
        <v>806</v>
      </c>
      <c r="H6" s="108" t="s">
        <v>51</v>
      </c>
      <c r="I6" s="108"/>
      <c r="J6" s="108"/>
      <c r="K6" s="108"/>
      <c r="L6" s="99"/>
    </row>
    <row r="7" spans="1:12" s="32" customFormat="1" ht="13.5" customHeight="1">
      <c r="A7" s="36"/>
      <c r="B7" s="74">
        <v>29</v>
      </c>
      <c r="C7" s="37" t="s">
        <v>162</v>
      </c>
      <c r="D7" s="38">
        <v>93</v>
      </c>
      <c r="E7" s="37" t="s">
        <v>138</v>
      </c>
      <c r="F7" s="61">
        <v>56.17</v>
      </c>
      <c r="G7" s="76">
        <f>IF(F7&gt;0,(INT(POWER(82-F7,1.81)*1.53775)),"")</f>
        <v>553</v>
      </c>
      <c r="H7" s="54" t="s">
        <v>32</v>
      </c>
      <c r="I7" s="54"/>
      <c r="J7" s="54"/>
      <c r="K7" s="54"/>
      <c r="L7" s="99"/>
    </row>
    <row r="8" spans="1:7" s="32" customFormat="1" ht="13.5" customHeight="1">
      <c r="A8" s="36"/>
      <c r="B8" s="74">
        <v>39</v>
      </c>
      <c r="C8" s="37" t="s">
        <v>218</v>
      </c>
      <c r="D8" s="38">
        <v>89</v>
      </c>
      <c r="E8" s="37" t="s">
        <v>215</v>
      </c>
      <c r="F8" s="61">
        <v>55.4</v>
      </c>
      <c r="G8" s="76">
        <f>IF(F8&gt;0,(INT(POWER(82-F8,1.81)*1.53775)),"")</f>
        <v>583</v>
      </c>
    </row>
    <row r="9" spans="1:7" s="32" customFormat="1" ht="13.5" customHeight="1">
      <c r="A9" s="36"/>
      <c r="B9" s="74">
        <v>89</v>
      </c>
      <c r="C9" s="37" t="s">
        <v>220</v>
      </c>
      <c r="D9" s="38">
        <v>91</v>
      </c>
      <c r="E9" s="37" t="s">
        <v>215</v>
      </c>
      <c r="F9" s="61">
        <v>58.23</v>
      </c>
      <c r="G9" s="76">
        <f>IF(F9&gt;0,(INT(POWER(82-F9,1.81)*1.53775)),"")</f>
        <v>475</v>
      </c>
    </row>
    <row r="10" spans="1:7" s="32" customFormat="1" ht="13.5" customHeight="1">
      <c r="A10" s="36"/>
      <c r="B10" s="74">
        <v>49</v>
      </c>
      <c r="C10" s="37" t="s">
        <v>219</v>
      </c>
      <c r="D10" s="38">
        <v>90</v>
      </c>
      <c r="E10" s="37" t="s">
        <v>215</v>
      </c>
      <c r="F10" s="61">
        <v>59.95</v>
      </c>
      <c r="G10" s="76">
        <f>IF(F10&gt;0,(INT(POWER(82-F10,1.81)*1.53775)),"")</f>
        <v>415</v>
      </c>
    </row>
    <row r="11" spans="1:7" s="32" customFormat="1" ht="13.5" customHeight="1">
      <c r="A11" s="36"/>
      <c r="B11" s="74">
        <v>90</v>
      </c>
      <c r="C11" s="37" t="s">
        <v>139</v>
      </c>
      <c r="D11" s="38">
        <v>89</v>
      </c>
      <c r="E11" s="37" t="s">
        <v>140</v>
      </c>
      <c r="F11" s="61">
        <v>52.23</v>
      </c>
      <c r="G11" s="76">
        <f>IF(F11&gt;0,(INT(POWER(82-F11,1.81)*1.53775)),"")</f>
        <v>715</v>
      </c>
    </row>
    <row r="12" spans="1:7" s="32" customFormat="1" ht="13.5" customHeight="1">
      <c r="A12" s="36"/>
      <c r="B12" s="74">
        <v>61</v>
      </c>
      <c r="C12" s="37" t="s">
        <v>163</v>
      </c>
      <c r="D12" s="38">
        <v>89</v>
      </c>
      <c r="E12" s="37" t="s">
        <v>140</v>
      </c>
      <c r="F12" s="61">
        <v>55.46</v>
      </c>
      <c r="G12" s="76">
        <f>IF(F12&gt;0,(INT(POWER(82-F12,1.81)*1.53775)),"")</f>
        <v>580</v>
      </c>
    </row>
    <row r="13" spans="1:7" s="32" customFormat="1" ht="13.5" customHeight="1">
      <c r="A13" s="36"/>
      <c r="B13" s="74">
        <v>16</v>
      </c>
      <c r="C13" s="37" t="s">
        <v>154</v>
      </c>
      <c r="D13" s="38">
        <v>90</v>
      </c>
      <c r="E13" s="37" t="s">
        <v>134</v>
      </c>
      <c r="F13" s="61">
        <v>52.61</v>
      </c>
      <c r="G13" s="76">
        <f>IF(F13&gt;0,(INT(POWER(82-F13,1.81)*1.53775)),"")</f>
        <v>698</v>
      </c>
    </row>
    <row r="14" spans="1:7" s="32" customFormat="1" ht="13.5" customHeight="1">
      <c r="A14" s="36"/>
      <c r="B14" s="74"/>
      <c r="C14" s="37" t="s">
        <v>160</v>
      </c>
      <c r="D14" s="38">
        <v>89</v>
      </c>
      <c r="E14" s="37" t="s">
        <v>134</v>
      </c>
      <c r="F14" s="61">
        <v>58.27</v>
      </c>
      <c r="G14" s="76">
        <f>IF(F14&gt;0,(INT(POWER(82-F14,1.81)*1.53775)),"")</f>
        <v>474</v>
      </c>
    </row>
    <row r="15" spans="1:7" s="32" customFormat="1" ht="13.5" customHeight="1">
      <c r="A15" s="36" t="str">
        <f aca="true" t="shared" si="0" ref="A15:A32">IF(F15&gt;0,(ROW()-3)&amp;".","")</f>
        <v>12.</v>
      </c>
      <c r="B15" s="74">
        <v>15</v>
      </c>
      <c r="C15" s="37" t="s">
        <v>165</v>
      </c>
      <c r="D15" s="38">
        <v>92</v>
      </c>
      <c r="E15" s="37" t="s">
        <v>134</v>
      </c>
      <c r="F15" s="61">
        <v>58.71</v>
      </c>
      <c r="G15" s="76">
        <f>IF(F15&gt;0,(INT(POWER(82-F15,1.81)*1.53775)),"")</f>
        <v>458</v>
      </c>
    </row>
    <row r="16" spans="1:7" s="32" customFormat="1" ht="13.5" customHeight="1">
      <c r="A16" s="36" t="str">
        <f t="shared" si="0"/>
        <v>13.</v>
      </c>
      <c r="B16" s="74">
        <v>76</v>
      </c>
      <c r="C16" s="37" t="s">
        <v>157</v>
      </c>
      <c r="D16" s="38">
        <v>89</v>
      </c>
      <c r="E16" s="37" t="s">
        <v>141</v>
      </c>
      <c r="F16" s="61">
        <v>55.68</v>
      </c>
      <c r="G16" s="76">
        <f>IF(F16&gt;0,(INT(POWER(82-F16,1.81)*1.53775)),"")</f>
        <v>572</v>
      </c>
    </row>
    <row r="17" spans="1:7" s="32" customFormat="1" ht="13.5" customHeight="1">
      <c r="A17" s="36" t="str">
        <f t="shared" si="0"/>
        <v>14.</v>
      </c>
      <c r="B17" s="74">
        <v>88</v>
      </c>
      <c r="C17" s="37" t="s">
        <v>172</v>
      </c>
      <c r="D17" s="38">
        <v>89</v>
      </c>
      <c r="E17" s="37" t="s">
        <v>141</v>
      </c>
      <c r="F17" s="61">
        <v>57.49</v>
      </c>
      <c r="G17" s="76">
        <f>IF(F17&gt;0,(INT(POWER(82-F17,1.81)*1.53775)),"")</f>
        <v>503</v>
      </c>
    </row>
    <row r="18" spans="1:7" s="32" customFormat="1" ht="13.5" customHeight="1">
      <c r="A18" s="36" t="str">
        <f t="shared" si="0"/>
        <v>15.</v>
      </c>
      <c r="B18" s="74">
        <v>4</v>
      </c>
      <c r="C18" s="37" t="s">
        <v>228</v>
      </c>
      <c r="D18" s="38">
        <v>93</v>
      </c>
      <c r="E18" s="37" t="s">
        <v>141</v>
      </c>
      <c r="F18" s="61">
        <v>59.88</v>
      </c>
      <c r="G18" s="76">
        <f>IF(F18&gt;0,(INT(POWER(82-F18,1.81)*1.53775)),"")</f>
        <v>417</v>
      </c>
    </row>
    <row r="19" spans="1:7" s="32" customFormat="1" ht="13.5" customHeight="1">
      <c r="A19" s="36" t="str">
        <f t="shared" si="0"/>
        <v>16.</v>
      </c>
      <c r="B19" s="74"/>
      <c r="C19" s="37" t="s">
        <v>149</v>
      </c>
      <c r="D19" s="38"/>
      <c r="E19" s="37" t="s">
        <v>132</v>
      </c>
      <c r="F19" s="61">
        <v>52.77</v>
      </c>
      <c r="G19" s="76">
        <f>IF(F19&gt;0,(INT(POWER(82-F19,1.81)*1.53775)),"")</f>
        <v>691</v>
      </c>
    </row>
    <row r="20" spans="1:7" s="32" customFormat="1" ht="13.5" customHeight="1">
      <c r="A20" s="36" t="str">
        <f t="shared" si="0"/>
        <v>17.</v>
      </c>
      <c r="B20" s="74"/>
      <c r="C20" s="37" t="s">
        <v>159</v>
      </c>
      <c r="D20" s="38"/>
      <c r="E20" s="37" t="s">
        <v>132</v>
      </c>
      <c r="F20" s="61">
        <v>54.04</v>
      </c>
      <c r="G20" s="76">
        <f>IF(F20&gt;0,(INT(POWER(82-F20,1.81)*1.53775)),"")</f>
        <v>638</v>
      </c>
    </row>
    <row r="21" spans="1:7" s="32" customFormat="1" ht="13.5" customHeight="1">
      <c r="A21" s="36" t="str">
        <f t="shared" si="0"/>
        <v>18.</v>
      </c>
      <c r="B21" s="74">
        <v>32</v>
      </c>
      <c r="C21" s="37" t="s">
        <v>164</v>
      </c>
      <c r="D21" s="38"/>
      <c r="E21" s="37" t="s">
        <v>132</v>
      </c>
      <c r="F21" s="61">
        <v>55.3</v>
      </c>
      <c r="G21" s="76">
        <f>IF(F21&gt;0,(INT(POWER(82-F21,1.81)*1.53775)),"")</f>
        <v>587</v>
      </c>
    </row>
    <row r="22" spans="1:7" s="32" customFormat="1" ht="13.5" customHeight="1">
      <c r="A22" s="36" t="str">
        <f t="shared" si="0"/>
        <v>19.</v>
      </c>
      <c r="B22" s="74">
        <v>13</v>
      </c>
      <c r="C22" s="37" t="s">
        <v>166</v>
      </c>
      <c r="D22" s="38">
        <v>90</v>
      </c>
      <c r="E22" s="37" t="s">
        <v>136</v>
      </c>
      <c r="F22" s="61">
        <v>51.67</v>
      </c>
      <c r="G22" s="76">
        <f>IF(F22&gt;0,(INT(POWER(82-F22,1.81)*1.53775)),"")</f>
        <v>739</v>
      </c>
    </row>
    <row r="23" spans="1:7" s="32" customFormat="1" ht="13.5" customHeight="1">
      <c r="A23" s="36" t="str">
        <f t="shared" si="0"/>
        <v>20.</v>
      </c>
      <c r="B23" s="74">
        <v>1</v>
      </c>
      <c r="C23" s="37" t="s">
        <v>213</v>
      </c>
      <c r="D23" s="38">
        <v>90</v>
      </c>
      <c r="E23" s="37" t="s">
        <v>136</v>
      </c>
      <c r="F23" s="61">
        <v>55.67</v>
      </c>
      <c r="G23" s="76">
        <f>IF(F23&gt;0,(INT(POWER(82-F23,1.81)*1.53775)),"")</f>
        <v>572</v>
      </c>
    </row>
    <row r="24" spans="1:7" s="32" customFormat="1" ht="13.5" customHeight="1">
      <c r="A24" s="36" t="str">
        <f t="shared" si="0"/>
        <v>21.</v>
      </c>
      <c r="B24" s="74">
        <v>45</v>
      </c>
      <c r="C24" s="37" t="s">
        <v>155</v>
      </c>
      <c r="D24" s="38">
        <v>90</v>
      </c>
      <c r="E24" s="37" t="s">
        <v>136</v>
      </c>
      <c r="F24" s="61">
        <v>59.92</v>
      </c>
      <c r="G24" s="76">
        <f>IF(F24&gt;0,(INT(POWER(82-F24,1.81)*1.53775)),"")</f>
        <v>416</v>
      </c>
    </row>
    <row r="25" spans="1:7" s="32" customFormat="1" ht="13.5" customHeight="1">
      <c r="A25" s="36">
        <f t="shared" si="0"/>
      </c>
      <c r="B25" s="74"/>
      <c r="C25" s="37"/>
      <c r="D25" s="38"/>
      <c r="E25" s="37"/>
      <c r="F25" s="61"/>
      <c r="G25" s="76">
        <f aca="true" t="shared" si="1" ref="G15:G49">IF(F25&gt;0,(INT(POWER(82-F25,1.81)*1.53775)),"")</f>
      </c>
    </row>
    <row r="26" spans="1:7" s="32" customFormat="1" ht="13.5" customHeight="1">
      <c r="A26" s="36">
        <f t="shared" si="0"/>
      </c>
      <c r="B26" s="74"/>
      <c r="C26" s="37"/>
      <c r="D26" s="38"/>
      <c r="E26" s="37"/>
      <c r="F26" s="61"/>
      <c r="G26" s="76">
        <f t="shared" si="1"/>
      </c>
    </row>
    <row r="27" spans="1:7" s="32" customFormat="1" ht="13.5" customHeight="1">
      <c r="A27" s="36">
        <f t="shared" si="0"/>
      </c>
      <c r="B27" s="74"/>
      <c r="C27" s="37"/>
      <c r="D27" s="38"/>
      <c r="E27" s="37"/>
      <c r="F27" s="61"/>
      <c r="G27" s="76">
        <f t="shared" si="1"/>
      </c>
    </row>
    <row r="28" spans="1:7" s="32" customFormat="1" ht="13.5" customHeight="1">
      <c r="A28" s="36">
        <f t="shared" si="0"/>
      </c>
      <c r="B28" s="74"/>
      <c r="C28" s="37"/>
      <c r="D28" s="38"/>
      <c r="E28" s="37"/>
      <c r="F28" s="61"/>
      <c r="G28" s="76">
        <f t="shared" si="1"/>
      </c>
    </row>
    <row r="29" spans="1:7" s="32" customFormat="1" ht="13.5" customHeight="1">
      <c r="A29" s="36">
        <f t="shared" si="0"/>
      </c>
      <c r="B29" s="74"/>
      <c r="C29" s="37"/>
      <c r="D29" s="38"/>
      <c r="E29" s="37"/>
      <c r="F29" s="61"/>
      <c r="G29" s="76">
        <f t="shared" si="1"/>
      </c>
    </row>
    <row r="30" spans="1:7" s="32" customFormat="1" ht="13.5" customHeight="1">
      <c r="A30" s="36">
        <f t="shared" si="0"/>
      </c>
      <c r="B30" s="74"/>
      <c r="C30" s="37"/>
      <c r="D30" s="38"/>
      <c r="E30" s="37"/>
      <c r="F30" s="61"/>
      <c r="G30" s="76">
        <f t="shared" si="1"/>
      </c>
    </row>
    <row r="31" spans="1:7" s="32" customFormat="1" ht="13.5" customHeight="1">
      <c r="A31" s="36">
        <f t="shared" si="0"/>
      </c>
      <c r="B31" s="74"/>
      <c r="C31" s="37"/>
      <c r="D31" s="38"/>
      <c r="E31" s="37"/>
      <c r="F31" s="61"/>
      <c r="G31" s="76">
        <f t="shared" si="1"/>
      </c>
    </row>
    <row r="32" spans="1:7" s="32" customFormat="1" ht="13.5" customHeight="1">
      <c r="A32" s="40">
        <f t="shared" si="0"/>
      </c>
      <c r="B32" s="75"/>
      <c r="C32" s="41"/>
      <c r="D32" s="42"/>
      <c r="E32" s="41"/>
      <c r="F32" s="62"/>
      <c r="G32" s="76">
        <f t="shared" si="1"/>
      </c>
    </row>
    <row r="33" spans="1:7" s="32" customFormat="1" ht="13.5" customHeight="1">
      <c r="A33" s="36">
        <f aca="true" t="shared" si="2" ref="A33:A47">IF(F33&gt;0,(ROW()-3)&amp;".","")</f>
      </c>
      <c r="B33" s="74"/>
      <c r="C33" s="37"/>
      <c r="D33" s="38"/>
      <c r="E33" s="37"/>
      <c r="F33" s="61"/>
      <c r="G33" s="76">
        <f t="shared" si="1"/>
      </c>
    </row>
    <row r="34" spans="1:7" s="32" customFormat="1" ht="13.5" customHeight="1">
      <c r="A34" s="36">
        <f t="shared" si="2"/>
      </c>
      <c r="B34" s="74"/>
      <c r="C34" s="37"/>
      <c r="D34" s="38"/>
      <c r="E34" s="37"/>
      <c r="F34" s="61"/>
      <c r="G34" s="76">
        <f t="shared" si="1"/>
      </c>
    </row>
    <row r="35" spans="1:7" s="32" customFormat="1" ht="13.5" customHeight="1">
      <c r="A35" s="36">
        <f t="shared" si="2"/>
      </c>
      <c r="B35" s="74"/>
      <c r="C35" s="37"/>
      <c r="D35" s="38"/>
      <c r="E35" s="37"/>
      <c r="F35" s="61"/>
      <c r="G35" s="76">
        <f t="shared" si="1"/>
      </c>
    </row>
    <row r="36" spans="1:7" s="32" customFormat="1" ht="13.5" customHeight="1">
      <c r="A36" s="36">
        <f t="shared" si="2"/>
      </c>
      <c r="B36" s="74"/>
      <c r="C36" s="37"/>
      <c r="D36" s="38"/>
      <c r="E36" s="37"/>
      <c r="F36" s="61"/>
      <c r="G36" s="76">
        <f t="shared" si="1"/>
      </c>
    </row>
    <row r="37" spans="1:7" s="32" customFormat="1" ht="13.5" customHeight="1">
      <c r="A37" s="36">
        <f t="shared" si="2"/>
      </c>
      <c r="B37" s="74"/>
      <c r="C37" s="37"/>
      <c r="D37" s="38"/>
      <c r="E37" s="37"/>
      <c r="F37" s="61"/>
      <c r="G37" s="76">
        <f t="shared" si="1"/>
      </c>
    </row>
    <row r="38" spans="1:7" s="32" customFormat="1" ht="13.5" customHeight="1">
      <c r="A38" s="36">
        <f t="shared" si="2"/>
      </c>
      <c r="B38" s="74"/>
      <c r="C38" s="37"/>
      <c r="D38" s="38"/>
      <c r="E38" s="37"/>
      <c r="F38" s="61"/>
      <c r="G38" s="76">
        <f t="shared" si="1"/>
      </c>
    </row>
    <row r="39" spans="1:7" s="32" customFormat="1" ht="13.5" customHeight="1">
      <c r="A39" s="36">
        <f t="shared" si="2"/>
      </c>
      <c r="B39" s="74"/>
      <c r="C39" s="37"/>
      <c r="D39" s="38"/>
      <c r="E39" s="37"/>
      <c r="F39" s="61"/>
      <c r="G39" s="76">
        <f t="shared" si="1"/>
      </c>
    </row>
    <row r="40" spans="1:7" s="32" customFormat="1" ht="13.5" customHeight="1">
      <c r="A40" s="36">
        <f t="shared" si="2"/>
      </c>
      <c r="B40" s="74"/>
      <c r="C40" s="37"/>
      <c r="D40" s="38"/>
      <c r="E40" s="37"/>
      <c r="F40" s="61"/>
      <c r="G40" s="76">
        <f t="shared" si="1"/>
      </c>
    </row>
    <row r="41" spans="1:7" s="32" customFormat="1" ht="13.5" customHeight="1">
      <c r="A41" s="36">
        <f t="shared" si="2"/>
      </c>
      <c r="B41" s="74"/>
      <c r="C41" s="37"/>
      <c r="D41" s="38"/>
      <c r="E41" s="37"/>
      <c r="F41" s="61"/>
      <c r="G41" s="76">
        <f t="shared" si="1"/>
      </c>
    </row>
    <row r="42" spans="1:7" s="32" customFormat="1" ht="13.5" customHeight="1">
      <c r="A42" s="36">
        <f t="shared" si="2"/>
      </c>
      <c r="B42" s="74"/>
      <c r="C42" s="37"/>
      <c r="D42" s="38"/>
      <c r="E42" s="37"/>
      <c r="F42" s="61"/>
      <c r="G42" s="76">
        <f t="shared" si="1"/>
      </c>
    </row>
    <row r="43" spans="1:7" s="32" customFormat="1" ht="13.5" customHeight="1">
      <c r="A43" s="36">
        <f>IF(F43&gt;0,(ROW()-3)&amp;".","")</f>
      </c>
      <c r="B43" s="74"/>
      <c r="C43" s="37"/>
      <c r="D43" s="38"/>
      <c r="E43" s="37"/>
      <c r="F43" s="61"/>
      <c r="G43" s="76">
        <f t="shared" si="1"/>
      </c>
    </row>
    <row r="44" spans="1:7" s="32" customFormat="1" ht="13.5" customHeight="1">
      <c r="A44" s="36">
        <f>IF(F44&gt;0,(ROW()-3)&amp;".","")</f>
      </c>
      <c r="B44" s="74"/>
      <c r="C44" s="37"/>
      <c r="D44" s="38"/>
      <c r="E44" s="37"/>
      <c r="F44" s="61"/>
      <c r="G44" s="76">
        <f t="shared" si="1"/>
      </c>
    </row>
    <row r="45" spans="1:7" s="32" customFormat="1" ht="13.5" customHeight="1">
      <c r="A45" s="36">
        <f t="shared" si="2"/>
      </c>
      <c r="B45" s="74"/>
      <c r="C45" s="37"/>
      <c r="D45" s="38"/>
      <c r="E45" s="37"/>
      <c r="F45" s="61"/>
      <c r="G45" s="76">
        <f t="shared" si="1"/>
      </c>
    </row>
    <row r="46" spans="1:7" s="32" customFormat="1" ht="13.5" customHeight="1">
      <c r="A46" s="36">
        <f t="shared" si="2"/>
      </c>
      <c r="B46" s="74"/>
      <c r="C46" s="37"/>
      <c r="D46" s="38"/>
      <c r="E46" s="37"/>
      <c r="F46" s="61"/>
      <c r="G46" s="76">
        <f t="shared" si="1"/>
      </c>
    </row>
    <row r="47" spans="1:7" s="32" customFormat="1" ht="13.5" customHeight="1">
      <c r="A47" s="40">
        <f t="shared" si="2"/>
      </c>
      <c r="B47" s="75"/>
      <c r="C47" s="41"/>
      <c r="D47" s="42"/>
      <c r="E47" s="41"/>
      <c r="F47" s="62"/>
      <c r="G47" s="76">
        <f t="shared" si="1"/>
      </c>
    </row>
    <row r="48" spans="1:7" s="32" customFormat="1" ht="13.5" customHeight="1">
      <c r="A48" s="36">
        <f>IF(F48&gt;0,(ROW()-3)&amp;".","")</f>
      </c>
      <c r="B48" s="74"/>
      <c r="C48" s="37"/>
      <c r="D48" s="38"/>
      <c r="E48" s="37"/>
      <c r="F48" s="61"/>
      <c r="G48" s="76">
        <f t="shared" si="1"/>
      </c>
    </row>
    <row r="49" spans="1:7" s="32" customFormat="1" ht="13.5" customHeight="1" thickBot="1">
      <c r="A49" s="44" t="str">
        <f>IF(F49&gt;0,(ROW()-3)&amp;".","")</f>
        <v>46.</v>
      </c>
      <c r="B49" s="79"/>
      <c r="C49" s="45"/>
      <c r="D49" s="46"/>
      <c r="E49" s="45"/>
      <c r="F49" s="63">
        <v>55</v>
      </c>
      <c r="G49" s="76">
        <f t="shared" si="1"/>
        <v>599</v>
      </c>
    </row>
  </sheetData>
  <dataValidations count="2">
    <dataValidation allowBlank="1" showInputMessage="1" showErrorMessage="1" prompt="Buňka obsahuje vzorec, NEPŘEPSAT!" sqref="G4:G49"/>
    <dataValidation allowBlank="1" showInputMessage="1" showErrorMessage="1" prompt="Buňka obsahuje vzorec. Nevyplňovat!" sqref="A4:A49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47"/>
  <sheetViews>
    <sheetView workbookViewId="0" topLeftCell="A1">
      <selection activeCell="E11" sqref="E1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8.125" style="23" customWidth="1"/>
    <col min="5" max="5" width="26.375" style="0" customWidth="1"/>
    <col min="6" max="6" width="3.375" style="23" customWidth="1"/>
    <col min="7" max="7" width="1.00390625" style="23" customWidth="1"/>
    <col min="8" max="8" width="6.25390625" style="66" customWidth="1"/>
    <col min="9" max="9" width="9.625" style="23" customWidth="1"/>
  </cols>
  <sheetData>
    <row r="1" spans="5:6" ht="12.75">
      <c r="E1" s="55"/>
      <c r="F1" s="57"/>
    </row>
    <row r="2" spans="2:9" s="29" customFormat="1" ht="21.75" customHeight="1">
      <c r="B2" s="25"/>
      <c r="C2" s="25" t="s">
        <v>33</v>
      </c>
      <c r="D2" s="34"/>
      <c r="E2" s="26"/>
      <c r="F2" s="27"/>
      <c r="G2" s="27"/>
      <c r="H2" s="64"/>
      <c r="I2" s="28" t="s">
        <v>39</v>
      </c>
    </row>
    <row r="3" spans="1:9" s="32" customFormat="1" ht="23.25" customHeight="1" thickBot="1">
      <c r="A3" s="30"/>
      <c r="B3" s="72" t="s">
        <v>44</v>
      </c>
      <c r="C3" s="30" t="s">
        <v>27</v>
      </c>
      <c r="D3" s="35" t="s">
        <v>31</v>
      </c>
      <c r="E3" s="30" t="s">
        <v>45</v>
      </c>
      <c r="F3" s="33"/>
      <c r="G3" s="31" t="s">
        <v>28</v>
      </c>
      <c r="H3" s="65"/>
      <c r="I3" s="31" t="s">
        <v>29</v>
      </c>
    </row>
    <row r="4" spans="1:14" s="37" customFormat="1" ht="13.5" customHeight="1">
      <c r="A4" s="36"/>
      <c r="B4" s="74">
        <v>5</v>
      </c>
      <c r="C4" s="37" t="s">
        <v>213</v>
      </c>
      <c r="D4" s="38">
        <v>90</v>
      </c>
      <c r="E4" s="37" t="s">
        <v>136</v>
      </c>
      <c r="F4" s="38">
        <v>4</v>
      </c>
      <c r="G4" s="51" t="str">
        <f>IF(H4=0,"",":")</f>
        <v>:</v>
      </c>
      <c r="H4" s="103">
        <v>9.01</v>
      </c>
      <c r="I4" s="76">
        <f>IF(H4&lt;&gt;"",(INT(POWER(480-(F4*60+H4),1.85)*0.03768)),"")</f>
        <v>888</v>
      </c>
      <c r="J4" s="108" t="s">
        <v>51</v>
      </c>
      <c r="K4" s="108"/>
      <c r="L4" s="108"/>
      <c r="M4" s="108"/>
      <c r="N4" s="99"/>
    </row>
    <row r="5" spans="1:14" s="37" customFormat="1" ht="13.5" customHeight="1">
      <c r="A5" s="36"/>
      <c r="B5" s="74">
        <v>17</v>
      </c>
      <c r="C5" s="37" t="s">
        <v>166</v>
      </c>
      <c r="D5" s="38">
        <v>90</v>
      </c>
      <c r="E5" s="37" t="s">
        <v>136</v>
      </c>
      <c r="F5" s="38">
        <v>4</v>
      </c>
      <c r="G5" s="51" t="str">
        <f>IF(H5=0,"",":")</f>
        <v>:</v>
      </c>
      <c r="H5" s="61">
        <v>22.07</v>
      </c>
      <c r="I5" s="76">
        <f>IF(H5&lt;&gt;"",(INT(POWER(480-(F5*60+H5),1.85)*0.03768)),"")</f>
        <v>797</v>
      </c>
      <c r="J5" s="54" t="s">
        <v>32</v>
      </c>
      <c r="K5" s="54"/>
      <c r="L5" s="54"/>
      <c r="M5" s="54"/>
      <c r="N5" s="99"/>
    </row>
    <row r="6" spans="1:9" s="37" customFormat="1" ht="13.5" customHeight="1">
      <c r="A6" s="36"/>
      <c r="B6" s="74">
        <v>30</v>
      </c>
      <c r="C6" s="37" t="s">
        <v>168</v>
      </c>
      <c r="D6" s="38"/>
      <c r="E6" s="37" t="s">
        <v>132</v>
      </c>
      <c r="F6" s="38">
        <v>4</v>
      </c>
      <c r="G6" s="51" t="str">
        <f>IF(H6=0,"",":")</f>
        <v>:</v>
      </c>
      <c r="H6" s="61">
        <v>23.54</v>
      </c>
      <c r="I6" s="76">
        <f>IF(H6&lt;&gt;"",(INT(POWER(480-(F6*60+H6),1.85)*0.03768)),"")</f>
        <v>788</v>
      </c>
    </row>
    <row r="7" spans="1:9" s="37" customFormat="1" ht="13.5" customHeight="1">
      <c r="A7" s="36"/>
      <c r="B7" s="74">
        <v>44</v>
      </c>
      <c r="C7" s="37" t="s">
        <v>221</v>
      </c>
      <c r="D7" s="38">
        <v>91</v>
      </c>
      <c r="E7" s="37" t="s">
        <v>215</v>
      </c>
      <c r="F7" s="38">
        <v>4</v>
      </c>
      <c r="G7" s="51" t="str">
        <f>IF(H7=0,"",":")</f>
        <v>:</v>
      </c>
      <c r="H7" s="61">
        <v>25.48</v>
      </c>
      <c r="I7" s="76">
        <f>IF(H7&lt;&gt;"",(INT(POWER(480-(F7*60+H7),1.85)*0.03768)),"")</f>
        <v>775</v>
      </c>
    </row>
    <row r="8" spans="1:9" s="37" customFormat="1" ht="13.5" customHeight="1">
      <c r="A8" s="36"/>
      <c r="B8" s="74">
        <v>53</v>
      </c>
      <c r="C8" s="37" t="s">
        <v>169</v>
      </c>
      <c r="D8" s="38">
        <v>90</v>
      </c>
      <c r="E8" s="37" t="s">
        <v>134</v>
      </c>
      <c r="F8" s="50">
        <v>4</v>
      </c>
      <c r="G8" s="51" t="str">
        <f>IF(H8=0,"",":")</f>
        <v>:</v>
      </c>
      <c r="H8" s="100">
        <v>27.67</v>
      </c>
      <c r="I8" s="76">
        <f>IF(H8&lt;&gt;"",(INT(POWER(480-(F8*60+H8),1.85)*0.03768)),"")</f>
        <v>760</v>
      </c>
    </row>
    <row r="9" spans="1:9" s="37" customFormat="1" ht="13.5" customHeight="1">
      <c r="A9" s="36"/>
      <c r="B9" s="74">
        <v>64</v>
      </c>
      <c r="C9" s="37" t="s">
        <v>223</v>
      </c>
      <c r="D9" s="38">
        <v>92</v>
      </c>
      <c r="E9" s="37" t="s">
        <v>215</v>
      </c>
      <c r="F9" s="38">
        <v>4</v>
      </c>
      <c r="G9" s="51" t="str">
        <f>IF(H9=0,"",":")</f>
        <v>:</v>
      </c>
      <c r="H9" s="61">
        <v>31.88</v>
      </c>
      <c r="I9" s="76">
        <f>IF(H9&lt;&gt;"",(INT(POWER(480-(F9*60+H9),1.85)*0.03768)),"")</f>
        <v>732</v>
      </c>
    </row>
    <row r="10" spans="1:9" s="37" customFormat="1" ht="13.5" customHeight="1">
      <c r="A10" s="36"/>
      <c r="B10" s="74">
        <v>77</v>
      </c>
      <c r="C10" s="37" t="s">
        <v>176</v>
      </c>
      <c r="D10" s="38">
        <v>92</v>
      </c>
      <c r="E10" s="37" t="s">
        <v>140</v>
      </c>
      <c r="F10" s="38">
        <v>4</v>
      </c>
      <c r="G10" s="51" t="str">
        <f>IF(H10=0,"",":")</f>
        <v>:</v>
      </c>
      <c r="H10" s="61">
        <v>33.47</v>
      </c>
      <c r="I10" s="76">
        <f>IF(H10&lt;&gt;"",(INT(POWER(480-(F10*60+H10),1.85)*0.03768)),"")</f>
        <v>722</v>
      </c>
    </row>
    <row r="11" spans="1:9" s="37" customFormat="1" ht="13.5" customHeight="1">
      <c r="A11" s="36"/>
      <c r="B11" s="74">
        <v>6</v>
      </c>
      <c r="C11" s="37" t="s">
        <v>243</v>
      </c>
      <c r="D11" s="38">
        <v>90</v>
      </c>
      <c r="E11" s="37" t="s">
        <v>132</v>
      </c>
      <c r="F11" s="38">
        <v>4</v>
      </c>
      <c r="G11" s="51" t="str">
        <f>IF(H11=0,"",":")</f>
        <v>:</v>
      </c>
      <c r="H11" s="61">
        <v>34.13</v>
      </c>
      <c r="I11" s="76">
        <f>IF(H11&lt;&gt;"",(INT(POWER(480-(F11*60+H11),1.85)*0.03768)),"")</f>
        <v>718</v>
      </c>
    </row>
    <row r="12" spans="1:9" s="37" customFormat="1" ht="13.5" customHeight="1">
      <c r="A12" s="36"/>
      <c r="B12" s="74">
        <v>18</v>
      </c>
      <c r="C12" s="37" t="s">
        <v>244</v>
      </c>
      <c r="D12" s="38">
        <v>93</v>
      </c>
      <c r="E12" s="37" t="s">
        <v>130</v>
      </c>
      <c r="F12" s="38">
        <v>4</v>
      </c>
      <c r="G12" s="51" t="str">
        <f>IF(H12=0,"",":")</f>
        <v>:</v>
      </c>
      <c r="H12" s="61">
        <v>37.12</v>
      </c>
      <c r="I12" s="76">
        <f>IF(H12&lt;&gt;"",(INT(POWER(480-(F12*60+H12),1.85)*0.03768)),"")</f>
        <v>699</v>
      </c>
    </row>
    <row r="13" spans="1:9" s="37" customFormat="1" ht="13.5" customHeight="1">
      <c r="A13" s="36"/>
      <c r="B13" s="74">
        <v>31</v>
      </c>
      <c r="C13" s="37" t="s">
        <v>171</v>
      </c>
      <c r="D13" s="38">
        <v>89</v>
      </c>
      <c r="E13" s="37" t="s">
        <v>140</v>
      </c>
      <c r="F13" s="38">
        <v>4</v>
      </c>
      <c r="G13" s="51" t="str">
        <f>IF(H13=0,"",":")</f>
        <v>:</v>
      </c>
      <c r="H13" s="61">
        <v>41.23</v>
      </c>
      <c r="I13" s="76">
        <f>IF(H13&lt;&gt;"",(INT(POWER(480-(F13*60+H13),1.85)*0.03768)),"")</f>
        <v>673</v>
      </c>
    </row>
    <row r="14" spans="1:9" s="37" customFormat="1" ht="13.5" customHeight="1">
      <c r="A14" s="36"/>
      <c r="B14" s="74">
        <v>45</v>
      </c>
      <c r="C14" s="37" t="s">
        <v>173</v>
      </c>
      <c r="D14" s="38"/>
      <c r="E14" s="37" t="s">
        <v>132</v>
      </c>
      <c r="F14" s="38">
        <v>4</v>
      </c>
      <c r="G14" s="51" t="str">
        <f>IF(H14=0,"",":")</f>
        <v>:</v>
      </c>
      <c r="H14" s="61">
        <v>42.06</v>
      </c>
      <c r="I14" s="76">
        <f>IF(H14&lt;&gt;"",(INT(POWER(480-(F14*60+H14),1.85)*0.03768)),"")</f>
        <v>667</v>
      </c>
    </row>
    <row r="15" spans="1:9" s="37" customFormat="1" ht="13.5" customHeight="1">
      <c r="A15" s="36"/>
      <c r="B15" s="74">
        <v>54</v>
      </c>
      <c r="C15" s="37" t="s">
        <v>121</v>
      </c>
      <c r="D15" s="38">
        <v>89</v>
      </c>
      <c r="E15" s="37" t="s">
        <v>130</v>
      </c>
      <c r="F15" s="38">
        <v>4</v>
      </c>
      <c r="G15" s="51" t="str">
        <f>IF(H15=0,"",":")</f>
        <v>:</v>
      </c>
      <c r="H15" s="61">
        <v>42.53</v>
      </c>
      <c r="I15" s="76">
        <f>IF(H15&lt;&gt;"",(INT(POWER(480-(F15*60+H15),1.85)*0.03768)),"")</f>
        <v>664</v>
      </c>
    </row>
    <row r="16" spans="1:9" s="37" customFormat="1" ht="13.5" customHeight="1">
      <c r="A16" s="36"/>
      <c r="B16" s="74"/>
      <c r="C16" s="37" t="s">
        <v>172</v>
      </c>
      <c r="D16" s="38">
        <v>89</v>
      </c>
      <c r="E16" s="37" t="s">
        <v>141</v>
      </c>
      <c r="F16" s="38">
        <v>4</v>
      </c>
      <c r="G16" s="51" t="str">
        <f>IF(H16=0,"",":")</f>
        <v>:</v>
      </c>
      <c r="H16" s="61">
        <v>42.86</v>
      </c>
      <c r="I16" s="76">
        <f>IF(H16&lt;&gt;"",(INT(POWER(480-(F16*60+H16),1.85)*0.03768)),"")</f>
        <v>662</v>
      </c>
    </row>
    <row r="17" spans="1:9" s="37" customFormat="1" ht="13.5" customHeight="1">
      <c r="A17" s="36"/>
      <c r="B17" s="74">
        <v>66</v>
      </c>
      <c r="C17" s="37" t="s">
        <v>175</v>
      </c>
      <c r="D17" s="38">
        <v>90</v>
      </c>
      <c r="E17" s="37" t="s">
        <v>138</v>
      </c>
      <c r="F17" s="38">
        <v>4</v>
      </c>
      <c r="G17" s="51" t="str">
        <f>IF(H17=0,"",":")</f>
        <v>:</v>
      </c>
      <c r="H17" s="61">
        <v>47.36</v>
      </c>
      <c r="I17" s="76">
        <f>IF(H17&lt;&gt;"",(INT(POWER(480-(F17*60+H17),1.85)*0.03768)),"")</f>
        <v>635</v>
      </c>
    </row>
    <row r="18" spans="1:9" s="37" customFormat="1" ht="13.5" customHeight="1">
      <c r="A18" s="36" t="str">
        <f aca="true" t="shared" si="0" ref="A18:A30">IF(F18&gt;0,(ROW()-3)&amp;".","")</f>
        <v>15.</v>
      </c>
      <c r="B18" s="74">
        <v>91</v>
      </c>
      <c r="C18" s="37" t="s">
        <v>174</v>
      </c>
      <c r="D18" s="38">
        <v>90</v>
      </c>
      <c r="E18" s="37" t="s">
        <v>134</v>
      </c>
      <c r="F18" s="38">
        <v>4</v>
      </c>
      <c r="G18" s="51" t="str">
        <f>IF(H18=0,"",":")</f>
        <v>:</v>
      </c>
      <c r="H18" s="103">
        <v>51.13</v>
      </c>
      <c r="I18" s="76">
        <f>IF(H18&lt;&gt;"",(INT(POWER(480-(F18*60+H18),1.85)*0.03768)),"")</f>
        <v>612</v>
      </c>
    </row>
    <row r="19" spans="1:9" s="37" customFormat="1" ht="13.5" customHeight="1">
      <c r="A19" s="36" t="str">
        <f t="shared" si="0"/>
        <v>16.</v>
      </c>
      <c r="B19" s="74">
        <v>92</v>
      </c>
      <c r="C19" s="37" t="s">
        <v>157</v>
      </c>
      <c r="D19" s="38">
        <v>89</v>
      </c>
      <c r="E19" s="37" t="s">
        <v>141</v>
      </c>
      <c r="F19" s="38">
        <v>4</v>
      </c>
      <c r="G19" s="51" t="str">
        <f>IF(H19=0,"",":")</f>
        <v>:</v>
      </c>
      <c r="H19" s="61">
        <v>52.54</v>
      </c>
      <c r="I19" s="76">
        <f>IF(H19&lt;&gt;"",(INT(POWER(480-(F19*60+H19),1.85)*0.03768)),"")</f>
        <v>603</v>
      </c>
    </row>
    <row r="20" spans="1:9" s="37" customFormat="1" ht="13.5" customHeight="1">
      <c r="A20" s="36" t="str">
        <f t="shared" si="0"/>
        <v>17.</v>
      </c>
      <c r="B20" s="74">
        <v>93</v>
      </c>
      <c r="C20" s="37" t="s">
        <v>222</v>
      </c>
      <c r="D20" s="38">
        <v>89</v>
      </c>
      <c r="E20" s="37" t="s">
        <v>215</v>
      </c>
      <c r="F20" s="38">
        <v>5</v>
      </c>
      <c r="G20" s="51" t="str">
        <f>IF(H20=0,"",":")</f>
        <v>:</v>
      </c>
      <c r="H20" s="103">
        <v>4.15</v>
      </c>
      <c r="I20" s="76">
        <f>IF(H20&lt;&gt;"",(INT(POWER(480-(F20*60+H20),1.85)*0.03768)),"")</f>
        <v>536</v>
      </c>
    </row>
    <row r="21" spans="1:9" s="37" customFormat="1" ht="13.5" customHeight="1">
      <c r="A21" s="36" t="str">
        <f t="shared" si="0"/>
        <v>18.</v>
      </c>
      <c r="B21" s="74"/>
      <c r="C21" s="37" t="s">
        <v>170</v>
      </c>
      <c r="D21" s="38">
        <v>89</v>
      </c>
      <c r="E21" s="37" t="s">
        <v>138</v>
      </c>
      <c r="F21" s="38">
        <v>5</v>
      </c>
      <c r="G21" s="51" t="str">
        <f>IF(H21=0,"",":")</f>
        <v>:</v>
      </c>
      <c r="H21" s="61">
        <v>17.97</v>
      </c>
      <c r="I21" s="76">
        <f>IF(H21&lt;&gt;"",(INT(POWER(480-(F21*60+H21),1.85)*0.03768)),"")</f>
        <v>461</v>
      </c>
    </row>
    <row r="22" spans="1:9" s="37" customFormat="1" ht="13.5" customHeight="1">
      <c r="A22" s="36">
        <f t="shared" si="0"/>
      </c>
      <c r="B22" s="74"/>
      <c r="D22" s="38"/>
      <c r="F22" s="38"/>
      <c r="G22" s="51">
        <f>IF(H22=0,"",":")</f>
      </c>
      <c r="H22" s="61"/>
      <c r="I22" s="76">
        <f>IF(H22&lt;&gt;"",(INT(POWER(480-(F22*60+H22),1.85)*0.03768)),"")</f>
      </c>
    </row>
    <row r="23" spans="1:9" s="37" customFormat="1" ht="13.5" customHeight="1">
      <c r="A23" s="36">
        <f t="shared" si="0"/>
      </c>
      <c r="B23" s="74"/>
      <c r="D23" s="38"/>
      <c r="F23" s="38"/>
      <c r="G23" s="51">
        <f aca="true" t="shared" si="1" ref="G18:G30">IF(H23=0,"",":")</f>
      </c>
      <c r="H23" s="61"/>
      <c r="I23" s="76">
        <f aca="true" t="shared" si="2" ref="I18:I30">IF(H23&lt;&gt;"",(INT(POWER(480-(F23*60+H23),1.85)*0.03768)),"")</f>
      </c>
    </row>
    <row r="24" spans="1:9" s="37" customFormat="1" ht="13.5" customHeight="1">
      <c r="A24" s="36">
        <f t="shared" si="0"/>
      </c>
      <c r="B24" s="74"/>
      <c r="D24" s="38"/>
      <c r="F24" s="38"/>
      <c r="G24" s="51">
        <f t="shared" si="1"/>
      </c>
      <c r="H24" s="61"/>
      <c r="I24" s="76">
        <f t="shared" si="2"/>
      </c>
    </row>
    <row r="25" spans="1:9" s="37" customFormat="1" ht="13.5" customHeight="1">
      <c r="A25" s="36">
        <f t="shared" si="0"/>
      </c>
      <c r="B25" s="74"/>
      <c r="D25" s="38"/>
      <c r="F25" s="38"/>
      <c r="G25" s="51">
        <f t="shared" si="1"/>
      </c>
      <c r="H25" s="61"/>
      <c r="I25" s="76">
        <f t="shared" si="2"/>
      </c>
    </row>
    <row r="26" spans="1:9" s="37" customFormat="1" ht="13.5" customHeight="1">
      <c r="A26" s="36">
        <f t="shared" si="0"/>
      </c>
      <c r="B26" s="74"/>
      <c r="D26" s="38"/>
      <c r="F26" s="38"/>
      <c r="G26" s="51">
        <f t="shared" si="1"/>
      </c>
      <c r="H26" s="61"/>
      <c r="I26" s="76">
        <f t="shared" si="2"/>
      </c>
    </row>
    <row r="27" spans="1:9" s="37" customFormat="1" ht="13.5" customHeight="1">
      <c r="A27" s="36">
        <f t="shared" si="0"/>
      </c>
      <c r="B27" s="74"/>
      <c r="D27" s="38"/>
      <c r="F27" s="38"/>
      <c r="G27" s="51">
        <f t="shared" si="1"/>
      </c>
      <c r="H27" s="61"/>
      <c r="I27" s="76">
        <f t="shared" si="2"/>
      </c>
    </row>
    <row r="28" spans="1:9" s="37" customFormat="1" ht="13.5" customHeight="1">
      <c r="A28" s="36">
        <f t="shared" si="0"/>
      </c>
      <c r="B28" s="74"/>
      <c r="D28" s="38"/>
      <c r="F28" s="38"/>
      <c r="G28" s="51">
        <f t="shared" si="1"/>
      </c>
      <c r="H28" s="61"/>
      <c r="I28" s="76">
        <f t="shared" si="2"/>
      </c>
    </row>
    <row r="29" spans="1:9" s="37" customFormat="1" ht="13.5" customHeight="1">
      <c r="A29" s="36">
        <f t="shared" si="0"/>
      </c>
      <c r="B29" s="74"/>
      <c r="D29" s="38"/>
      <c r="F29" s="38"/>
      <c r="G29" s="51">
        <f t="shared" si="1"/>
      </c>
      <c r="H29" s="61"/>
      <c r="I29" s="76">
        <f t="shared" si="2"/>
      </c>
    </row>
    <row r="30" spans="1:9" s="37" customFormat="1" ht="13.5" customHeight="1">
      <c r="A30" s="40">
        <f t="shared" si="0"/>
      </c>
      <c r="B30" s="75"/>
      <c r="C30" s="41"/>
      <c r="D30" s="42"/>
      <c r="E30" s="41"/>
      <c r="F30" s="42"/>
      <c r="G30" s="52">
        <f t="shared" si="1"/>
      </c>
      <c r="H30" s="62"/>
      <c r="I30" s="77">
        <f t="shared" si="2"/>
      </c>
    </row>
    <row r="31" spans="1:9" s="37" customFormat="1" ht="13.5" customHeight="1">
      <c r="A31" s="36">
        <f aca="true" t="shared" si="3" ref="A31:A45">IF(F31&gt;0,(ROW()-3)&amp;".","")</f>
      </c>
      <c r="B31" s="74"/>
      <c r="D31" s="38"/>
      <c r="F31" s="38"/>
      <c r="G31" s="51">
        <f aca="true" t="shared" si="4" ref="G31:G45">IF(H31=0,"",":")</f>
      </c>
      <c r="H31" s="61"/>
      <c r="I31" s="76">
        <f aca="true" t="shared" si="5" ref="I31:I45">IF(H31&lt;&gt;"",(INT(POWER(480-(F31*60+H31),1.85)*0.03768)),"")</f>
      </c>
    </row>
    <row r="32" spans="1:9" s="37" customFormat="1" ht="13.5" customHeight="1">
      <c r="A32" s="36">
        <f t="shared" si="3"/>
      </c>
      <c r="B32" s="74"/>
      <c r="D32" s="38"/>
      <c r="F32" s="38"/>
      <c r="G32" s="51">
        <f t="shared" si="4"/>
      </c>
      <c r="H32" s="61"/>
      <c r="I32" s="76">
        <f t="shared" si="5"/>
      </c>
    </row>
    <row r="33" spans="1:9" s="37" customFormat="1" ht="13.5" customHeight="1">
      <c r="A33" s="36">
        <f t="shared" si="3"/>
      </c>
      <c r="B33" s="74"/>
      <c r="D33" s="38"/>
      <c r="F33" s="38"/>
      <c r="G33" s="51">
        <f t="shared" si="4"/>
      </c>
      <c r="H33" s="61"/>
      <c r="I33" s="76">
        <f t="shared" si="5"/>
      </c>
    </row>
    <row r="34" spans="1:9" s="37" customFormat="1" ht="13.5" customHeight="1">
      <c r="A34" s="36">
        <f t="shared" si="3"/>
      </c>
      <c r="B34" s="74"/>
      <c r="D34" s="38"/>
      <c r="F34" s="38"/>
      <c r="G34" s="51">
        <f t="shared" si="4"/>
      </c>
      <c r="H34" s="61"/>
      <c r="I34" s="76">
        <f t="shared" si="5"/>
      </c>
    </row>
    <row r="35" spans="1:9" s="37" customFormat="1" ht="13.5" customHeight="1">
      <c r="A35" s="36">
        <f t="shared" si="3"/>
      </c>
      <c r="B35" s="74"/>
      <c r="D35" s="38"/>
      <c r="F35" s="38"/>
      <c r="G35" s="51">
        <f t="shared" si="4"/>
      </c>
      <c r="H35" s="61"/>
      <c r="I35" s="76">
        <f t="shared" si="5"/>
      </c>
    </row>
    <row r="36" spans="1:9" s="37" customFormat="1" ht="13.5" customHeight="1">
      <c r="A36" s="36">
        <f t="shared" si="3"/>
      </c>
      <c r="B36" s="74"/>
      <c r="D36" s="38"/>
      <c r="F36" s="38"/>
      <c r="G36" s="51">
        <f t="shared" si="4"/>
      </c>
      <c r="H36" s="61"/>
      <c r="I36" s="76">
        <f t="shared" si="5"/>
      </c>
    </row>
    <row r="37" spans="1:9" s="37" customFormat="1" ht="13.5" customHeight="1">
      <c r="A37" s="36">
        <f t="shared" si="3"/>
      </c>
      <c r="B37" s="74"/>
      <c r="D37" s="38"/>
      <c r="F37" s="38"/>
      <c r="G37" s="51">
        <f t="shared" si="4"/>
      </c>
      <c r="H37" s="61"/>
      <c r="I37" s="76">
        <f t="shared" si="5"/>
      </c>
    </row>
    <row r="38" spans="1:9" s="37" customFormat="1" ht="13.5" customHeight="1">
      <c r="A38" s="36">
        <f t="shared" si="3"/>
      </c>
      <c r="B38" s="74"/>
      <c r="D38" s="38"/>
      <c r="F38" s="38"/>
      <c r="G38" s="51">
        <f t="shared" si="4"/>
      </c>
      <c r="H38" s="61"/>
      <c r="I38" s="76">
        <f t="shared" si="5"/>
      </c>
    </row>
    <row r="39" spans="1:9" s="37" customFormat="1" ht="13.5" customHeight="1">
      <c r="A39" s="36">
        <f t="shared" si="3"/>
      </c>
      <c r="B39" s="74"/>
      <c r="D39" s="38"/>
      <c r="F39" s="38"/>
      <c r="G39" s="51">
        <f t="shared" si="4"/>
      </c>
      <c r="H39" s="61"/>
      <c r="I39" s="76">
        <f t="shared" si="5"/>
      </c>
    </row>
    <row r="40" spans="1:9" s="37" customFormat="1" ht="13.5" customHeight="1">
      <c r="A40" s="36">
        <f t="shared" si="3"/>
      </c>
      <c r="B40" s="74"/>
      <c r="D40" s="38"/>
      <c r="F40" s="38"/>
      <c r="G40" s="51">
        <f t="shared" si="4"/>
      </c>
      <c r="H40" s="61"/>
      <c r="I40" s="76">
        <f t="shared" si="5"/>
      </c>
    </row>
    <row r="41" spans="1:9" s="37" customFormat="1" ht="13.5" customHeight="1">
      <c r="A41" s="36">
        <f t="shared" si="3"/>
      </c>
      <c r="B41" s="74"/>
      <c r="D41" s="38"/>
      <c r="F41" s="38"/>
      <c r="G41" s="51">
        <f t="shared" si="4"/>
      </c>
      <c r="H41" s="61"/>
      <c r="I41" s="76">
        <f t="shared" si="5"/>
      </c>
    </row>
    <row r="42" spans="1:9" s="37" customFormat="1" ht="13.5" customHeight="1">
      <c r="A42" s="36">
        <f t="shared" si="3"/>
      </c>
      <c r="B42" s="74"/>
      <c r="D42" s="38"/>
      <c r="F42" s="38"/>
      <c r="G42" s="51">
        <f t="shared" si="4"/>
      </c>
      <c r="H42" s="61"/>
      <c r="I42" s="76">
        <f t="shared" si="5"/>
      </c>
    </row>
    <row r="43" spans="1:9" s="37" customFormat="1" ht="13.5" customHeight="1">
      <c r="A43" s="36">
        <f t="shared" si="3"/>
      </c>
      <c r="B43" s="74"/>
      <c r="D43" s="38"/>
      <c r="F43" s="38"/>
      <c r="G43" s="51">
        <f t="shared" si="4"/>
      </c>
      <c r="H43" s="61"/>
      <c r="I43" s="76">
        <f t="shared" si="5"/>
      </c>
    </row>
    <row r="44" spans="1:9" s="37" customFormat="1" ht="13.5" customHeight="1">
      <c r="A44" s="36">
        <f t="shared" si="3"/>
      </c>
      <c r="B44" s="74"/>
      <c r="D44" s="38"/>
      <c r="F44" s="38"/>
      <c r="G44" s="51">
        <f t="shared" si="4"/>
      </c>
      <c r="H44" s="61"/>
      <c r="I44" s="76">
        <f t="shared" si="5"/>
      </c>
    </row>
    <row r="45" spans="1:9" s="37" customFormat="1" ht="13.5" customHeight="1">
      <c r="A45" s="40">
        <f t="shared" si="3"/>
      </c>
      <c r="B45" s="75"/>
      <c r="C45" s="41"/>
      <c r="D45" s="42"/>
      <c r="E45" s="41"/>
      <c r="F45" s="42"/>
      <c r="G45" s="52">
        <f t="shared" si="4"/>
      </c>
      <c r="H45" s="62"/>
      <c r="I45" s="77">
        <f t="shared" si="5"/>
      </c>
    </row>
    <row r="46" spans="1:9" s="37" customFormat="1" ht="13.5" customHeight="1">
      <c r="A46" s="36">
        <f>IF(F46&gt;0,(ROW()-3)&amp;".","")</f>
      </c>
      <c r="B46" s="74"/>
      <c r="D46" s="38"/>
      <c r="F46" s="38"/>
      <c r="G46" s="51">
        <f>IF(H46=0,"",":")</f>
      </c>
      <c r="H46" s="61"/>
      <c r="I46" s="76">
        <f>IF(H46&lt;&gt;"",(INT(POWER(480-(F46*60+H46),1.85)*0.03768)),"")</f>
      </c>
    </row>
    <row r="47" spans="1:9" s="37" customFormat="1" ht="13.5" customHeight="1" thickBot="1">
      <c r="A47" s="44" t="str">
        <f>IF(F47&gt;0,(ROW()-3)&amp;".","")</f>
        <v>44.</v>
      </c>
      <c r="B47" s="79"/>
      <c r="C47" s="45"/>
      <c r="D47" s="46"/>
      <c r="E47" s="45"/>
      <c r="F47" s="46">
        <v>4</v>
      </c>
      <c r="G47" s="53" t="str">
        <f>IF(H47=0,"",":")</f>
        <v>:</v>
      </c>
      <c r="H47" s="63">
        <v>55</v>
      </c>
      <c r="I47" s="80">
        <f>IF(H47&lt;&gt;"",(INT(POWER(480-(F47*60+H47),1.85)*0.03768)),"")</f>
        <v>589</v>
      </c>
    </row>
  </sheetData>
  <dataValidations count="3">
    <dataValidation allowBlank="1" showInputMessage="1" showErrorMessage="1" prompt="Buňka obsahuje vzorec, NEPŘEPSAT!" sqref="I4:I47"/>
    <dataValidation allowBlank="1" showInputMessage="1" showErrorMessage="1" prompt="Buňka obsahuje vzorec. Nevyplňovat!" sqref="A4:A47"/>
    <dataValidation type="whole" operator="lessThanOrEqual" allowBlank="1" showInputMessage="1" showErrorMessage="1" prompt="Dvojtečka se udělá sama, až napíšeš sekundy" sqref="G4:G47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46"/>
  <sheetViews>
    <sheetView workbookViewId="0" topLeftCell="A1">
      <selection activeCell="C14" sqref="C13:C14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23" customWidth="1"/>
    <col min="5" max="5" width="26.375" style="0" customWidth="1"/>
    <col min="6" max="6" width="10.625" style="23" customWidth="1"/>
    <col min="7" max="7" width="10.00390625" style="23" customWidth="1"/>
  </cols>
  <sheetData>
    <row r="2" spans="2:7" s="29" customFormat="1" ht="29.25" customHeight="1">
      <c r="B2" s="25"/>
      <c r="C2" s="25" t="s">
        <v>33</v>
      </c>
      <c r="D2" s="34"/>
      <c r="E2" s="26"/>
      <c r="F2" s="27"/>
      <c r="G2" s="28" t="s">
        <v>38</v>
      </c>
    </row>
    <row r="3" spans="1:7" s="32" customFormat="1" ht="23.25" customHeight="1" thickBot="1">
      <c r="A3" s="30"/>
      <c r="B3" s="72" t="s">
        <v>44</v>
      </c>
      <c r="C3" s="30" t="s">
        <v>27</v>
      </c>
      <c r="D3" s="35" t="s">
        <v>31</v>
      </c>
      <c r="E3" s="30" t="s">
        <v>45</v>
      </c>
      <c r="F3" s="31" t="s">
        <v>28</v>
      </c>
      <c r="G3" s="31" t="s">
        <v>29</v>
      </c>
    </row>
    <row r="4" spans="1:12" s="32" customFormat="1" ht="13.5" customHeight="1">
      <c r="A4" s="36"/>
      <c r="B4" s="74"/>
      <c r="C4" s="37" t="s">
        <v>191</v>
      </c>
      <c r="D4" s="38">
        <v>90</v>
      </c>
      <c r="E4" s="2" t="s">
        <v>132</v>
      </c>
      <c r="F4" s="38">
        <v>194</v>
      </c>
      <c r="G4" s="76">
        <f>IF(F4&gt;0,(INT(POWER(F4-75,1.42)*0.8465)),"")</f>
        <v>749</v>
      </c>
      <c r="H4" s="108" t="s">
        <v>51</v>
      </c>
      <c r="I4" s="108"/>
      <c r="J4" s="108"/>
      <c r="K4" s="108"/>
      <c r="L4" s="99"/>
    </row>
    <row r="5" spans="1:12" s="32" customFormat="1" ht="13.5" customHeight="1">
      <c r="A5" s="36"/>
      <c r="B5" s="74"/>
      <c r="C5" s="37" t="s">
        <v>193</v>
      </c>
      <c r="D5" s="38">
        <v>91</v>
      </c>
      <c r="E5" s="2" t="s">
        <v>132</v>
      </c>
      <c r="F5" s="38">
        <v>186</v>
      </c>
      <c r="G5" s="76">
        <f>IF(F5&gt;0,(INT(POWER(F5-75,1.42)*0.8465)),"")</f>
        <v>679</v>
      </c>
      <c r="H5" s="54" t="s">
        <v>32</v>
      </c>
      <c r="I5" s="54"/>
      <c r="J5" s="54"/>
      <c r="K5" s="54"/>
      <c r="L5" s="99"/>
    </row>
    <row r="6" spans="1:7" s="32" customFormat="1" ht="13.5" customHeight="1">
      <c r="A6" s="36"/>
      <c r="B6" s="74"/>
      <c r="C6" s="37" t="s">
        <v>158</v>
      </c>
      <c r="D6" s="38">
        <v>91</v>
      </c>
      <c r="E6" s="2" t="s">
        <v>130</v>
      </c>
      <c r="F6" s="38">
        <v>186</v>
      </c>
      <c r="G6" s="76">
        <f>IF(F6&gt;0,(INT(POWER(F6-75,1.42)*0.8465)),"")</f>
        <v>679</v>
      </c>
    </row>
    <row r="7" spans="1:7" s="32" customFormat="1" ht="13.5" customHeight="1">
      <c r="A7" s="36"/>
      <c r="B7" s="74"/>
      <c r="C7" s="37" t="s">
        <v>192</v>
      </c>
      <c r="D7" s="38">
        <v>90</v>
      </c>
      <c r="E7" s="2" t="s">
        <v>132</v>
      </c>
      <c r="F7" s="38">
        <v>182</v>
      </c>
      <c r="G7" s="76">
        <f>IF(F7&gt;0,(INT(POWER(F7-75,1.42)*0.8465)),"")</f>
        <v>644</v>
      </c>
    </row>
    <row r="8" spans="1:7" s="32" customFormat="1" ht="13.5" customHeight="1">
      <c r="A8" s="36"/>
      <c r="B8" s="74"/>
      <c r="C8" s="37" t="s">
        <v>229</v>
      </c>
      <c r="D8" s="38">
        <v>90</v>
      </c>
      <c r="E8" s="37" t="s">
        <v>141</v>
      </c>
      <c r="F8" s="38">
        <v>174</v>
      </c>
      <c r="G8" s="76">
        <f>IF(F8&gt;0,(INT(POWER(F8-75,1.42)*0.8465)),"")</f>
        <v>577</v>
      </c>
    </row>
    <row r="9" spans="1:7" s="32" customFormat="1" ht="13.5" customHeight="1">
      <c r="A9" s="36"/>
      <c r="B9" s="74"/>
      <c r="C9" s="37" t="s">
        <v>187</v>
      </c>
      <c r="D9" s="38">
        <v>91</v>
      </c>
      <c r="E9" s="37" t="s">
        <v>134</v>
      </c>
      <c r="F9" s="38">
        <v>174</v>
      </c>
      <c r="G9" s="76">
        <f>IF(F9&gt;0,(INT(POWER(F9-75,1.42)*0.8465)),"")</f>
        <v>577</v>
      </c>
    </row>
    <row r="10" spans="1:7" s="32" customFormat="1" ht="13.5" customHeight="1">
      <c r="A10" s="36"/>
      <c r="B10" s="74"/>
      <c r="C10" s="37" t="s">
        <v>177</v>
      </c>
      <c r="D10" s="38">
        <v>89</v>
      </c>
      <c r="E10" s="37" t="s">
        <v>140</v>
      </c>
      <c r="F10" s="38">
        <v>174</v>
      </c>
      <c r="G10" s="76">
        <f>IF(F10&gt;0,(INT(POWER(F10-75,1.42)*0.8465)),"")</f>
        <v>577</v>
      </c>
    </row>
    <row r="11" spans="1:7" s="32" customFormat="1" ht="13.5" customHeight="1">
      <c r="A11" s="36"/>
      <c r="B11" s="74"/>
      <c r="C11" s="37" t="s">
        <v>148</v>
      </c>
      <c r="D11" s="38">
        <v>91</v>
      </c>
      <c r="E11" s="37" t="s">
        <v>130</v>
      </c>
      <c r="F11" s="38">
        <v>174</v>
      </c>
      <c r="G11" s="76">
        <f>IF(F11&gt;0,(INT(POWER(F11-75,1.42)*0.8465)),"")</f>
        <v>577</v>
      </c>
    </row>
    <row r="12" spans="1:7" s="32" customFormat="1" ht="13.5" customHeight="1">
      <c r="A12" s="36"/>
      <c r="B12" s="74"/>
      <c r="C12" s="37" t="s">
        <v>160</v>
      </c>
      <c r="D12" s="38">
        <v>89</v>
      </c>
      <c r="E12" s="37" t="s">
        <v>134</v>
      </c>
      <c r="F12" s="38">
        <v>166</v>
      </c>
      <c r="G12" s="76">
        <f>IF(F12&gt;0,(INT(POWER(F12-75,1.42)*0.8465)),"")</f>
        <v>512</v>
      </c>
    </row>
    <row r="13" spans="1:7" s="32" customFormat="1" ht="13.5" customHeight="1">
      <c r="A13" s="36"/>
      <c r="B13" s="74"/>
      <c r="C13" s="37" t="s">
        <v>230</v>
      </c>
      <c r="D13" s="38">
        <v>93</v>
      </c>
      <c r="E13" s="37" t="s">
        <v>141</v>
      </c>
      <c r="F13" s="38">
        <v>162</v>
      </c>
      <c r="G13" s="76">
        <f>IF(F13&gt;0,(INT(POWER(F13-75,1.42)*0.8465)),"")</f>
        <v>480</v>
      </c>
    </row>
    <row r="14" spans="1:7" s="32" customFormat="1" ht="13.5" customHeight="1">
      <c r="A14" s="36"/>
      <c r="B14" s="74"/>
      <c r="C14" s="37" t="s">
        <v>188</v>
      </c>
      <c r="D14" s="38">
        <v>91</v>
      </c>
      <c r="E14" s="2" t="s">
        <v>134</v>
      </c>
      <c r="F14" s="38">
        <v>162</v>
      </c>
      <c r="G14" s="76">
        <f>IF(F14&gt;0,(INT(POWER(F14-75,1.42)*0.8465)),"")</f>
        <v>480</v>
      </c>
    </row>
    <row r="15" spans="1:7" s="32" customFormat="1" ht="13.5" customHeight="1">
      <c r="A15" s="36"/>
      <c r="B15" s="74"/>
      <c r="C15" s="37" t="s">
        <v>224</v>
      </c>
      <c r="D15" s="38">
        <v>89</v>
      </c>
      <c r="E15" s="37" t="s">
        <v>215</v>
      </c>
      <c r="F15" s="38">
        <v>162</v>
      </c>
      <c r="G15" s="76">
        <f>IF(F15&gt;0,(INT(POWER(F15-75,1.42)*0.8465)),"")</f>
        <v>480</v>
      </c>
    </row>
    <row r="16" spans="1:7" s="32" customFormat="1" ht="13.5" customHeight="1">
      <c r="A16" s="36"/>
      <c r="B16" s="74"/>
      <c r="C16" s="37" t="s">
        <v>231</v>
      </c>
      <c r="D16" s="38">
        <v>92</v>
      </c>
      <c r="E16" s="37" t="s">
        <v>141</v>
      </c>
      <c r="F16" s="38">
        <v>158</v>
      </c>
      <c r="G16" s="76">
        <f>IF(F16&gt;0,(INT(POWER(F16-75,1.42)*0.8465)),"")</f>
        <v>449</v>
      </c>
    </row>
    <row r="17" spans="1:7" s="32" customFormat="1" ht="13.5" customHeight="1">
      <c r="A17" s="36" t="str">
        <f aca="true" t="shared" si="0" ref="A17:A29">IF(F17&gt;0,(ROW()-3)&amp;".","")</f>
        <v>14.</v>
      </c>
      <c r="B17" s="74"/>
      <c r="C17" s="37" t="s">
        <v>178</v>
      </c>
      <c r="D17" s="38">
        <v>91</v>
      </c>
      <c r="E17" s="37" t="s">
        <v>140</v>
      </c>
      <c r="F17" s="38">
        <v>158</v>
      </c>
      <c r="G17" s="76">
        <f>IF(F17&gt;0,(INT(POWER(F17-75,1.42)*0.8465)),"")</f>
        <v>449</v>
      </c>
    </row>
    <row r="18" spans="1:7" s="32" customFormat="1" ht="13.5" customHeight="1">
      <c r="A18" s="36" t="str">
        <f t="shared" si="0"/>
        <v>15.</v>
      </c>
      <c r="B18" s="74"/>
      <c r="C18" s="37" t="s">
        <v>179</v>
      </c>
      <c r="D18" s="38">
        <v>92</v>
      </c>
      <c r="E18" s="37" t="s">
        <v>140</v>
      </c>
      <c r="F18" s="38">
        <v>158</v>
      </c>
      <c r="G18" s="76">
        <f>IF(F18&gt;0,(INT(POWER(F18-75,1.42)*0.8465)),"")</f>
        <v>449</v>
      </c>
    </row>
    <row r="19" spans="1:7" s="32" customFormat="1" ht="13.5" customHeight="1">
      <c r="A19" s="36" t="str">
        <f t="shared" si="0"/>
        <v>16.</v>
      </c>
      <c r="B19" s="74"/>
      <c r="C19" s="37" t="s">
        <v>225</v>
      </c>
      <c r="D19" s="38">
        <v>92</v>
      </c>
      <c r="E19" s="37" t="s">
        <v>215</v>
      </c>
      <c r="F19" s="38">
        <v>158</v>
      </c>
      <c r="G19" s="76">
        <f>IF(F19&gt;0,(INT(POWER(F19-75,1.42)*0.8465)),"")</f>
        <v>449</v>
      </c>
    </row>
    <row r="20" spans="1:7" s="32" customFormat="1" ht="13.5" customHeight="1">
      <c r="A20" s="36" t="str">
        <f t="shared" si="0"/>
        <v>17.</v>
      </c>
      <c r="B20" s="74"/>
      <c r="C20" s="37" t="s">
        <v>220</v>
      </c>
      <c r="D20" s="38">
        <v>91</v>
      </c>
      <c r="E20" s="37" t="s">
        <v>215</v>
      </c>
      <c r="F20" s="38">
        <v>158</v>
      </c>
      <c r="G20" s="76">
        <f>IF(F20&gt;0,(INT(POWER(F20-75,1.42)*0.8465)),"")</f>
        <v>449</v>
      </c>
    </row>
    <row r="21" spans="1:7" s="32" customFormat="1" ht="13.5" customHeight="1">
      <c r="A21" s="36" t="str">
        <f t="shared" si="0"/>
        <v>18.</v>
      </c>
      <c r="B21" s="74"/>
      <c r="C21" s="37" t="s">
        <v>200</v>
      </c>
      <c r="D21" s="38">
        <v>90</v>
      </c>
      <c r="E21" s="37" t="s">
        <v>138</v>
      </c>
      <c r="F21" s="38">
        <v>158</v>
      </c>
      <c r="G21" s="76">
        <f>IF(F21&gt;0,(INT(POWER(F21-75,1.42)*0.8465)),"")</f>
        <v>449</v>
      </c>
    </row>
    <row r="22" spans="1:7" s="32" customFormat="1" ht="13.5" customHeight="1">
      <c r="A22" s="36" t="str">
        <f t="shared" si="0"/>
        <v>19.</v>
      </c>
      <c r="B22" s="74"/>
      <c r="C22" s="37" t="s">
        <v>183</v>
      </c>
      <c r="D22" s="38">
        <v>92</v>
      </c>
      <c r="E22" s="37" t="s">
        <v>130</v>
      </c>
      <c r="F22" s="38">
        <v>158</v>
      </c>
      <c r="G22" s="76">
        <f>IF(F22&gt;0,(INT(POWER(F22-75,1.42)*0.8465)),"")</f>
        <v>449</v>
      </c>
    </row>
    <row r="23" spans="1:7" s="32" customFormat="1" ht="13.5" customHeight="1">
      <c r="A23" s="36" t="str">
        <f t="shared" si="0"/>
        <v>20.</v>
      </c>
      <c r="B23" s="74"/>
      <c r="C23" s="37" t="s">
        <v>196</v>
      </c>
      <c r="D23" s="38">
        <v>93</v>
      </c>
      <c r="E23" s="2" t="s">
        <v>136</v>
      </c>
      <c r="F23" s="38">
        <v>154</v>
      </c>
      <c r="G23" s="76">
        <f>IF(F23&gt;0,(INT(POWER(F23-75,1.42)*0.8465)),"")</f>
        <v>419</v>
      </c>
    </row>
    <row r="24" spans="1:7" s="32" customFormat="1" ht="13.5" customHeight="1">
      <c r="A24" s="36" t="str">
        <f t="shared" si="0"/>
        <v>21.</v>
      </c>
      <c r="B24" s="74"/>
      <c r="C24" s="37" t="s">
        <v>197</v>
      </c>
      <c r="D24" s="38">
        <v>92</v>
      </c>
      <c r="E24" s="2" t="s">
        <v>136</v>
      </c>
      <c r="F24" s="38">
        <v>154</v>
      </c>
      <c r="G24" s="76">
        <f>IF(F24&gt;0,(INT(POWER(F24-75,1.42)*0.8465)),"")</f>
        <v>419</v>
      </c>
    </row>
    <row r="25" spans="1:7" s="32" customFormat="1" ht="13.5" customHeight="1">
      <c r="A25" s="36" t="str">
        <f>IF(F25&gt;0,(ROW()-3)&amp;".","")</f>
        <v>22.</v>
      </c>
      <c r="B25" s="74"/>
      <c r="C25" s="37" t="s">
        <v>198</v>
      </c>
      <c r="D25" s="38">
        <v>90</v>
      </c>
      <c r="E25" s="37" t="s">
        <v>136</v>
      </c>
      <c r="F25" s="38">
        <v>154</v>
      </c>
      <c r="G25" s="76">
        <f>IF(F25&gt;0,(INT(POWER(F25-75,1.42)*0.8465)),"")</f>
        <v>419</v>
      </c>
    </row>
    <row r="26" spans="1:7" s="32" customFormat="1" ht="13.5" customHeight="1">
      <c r="A26" s="36" t="str">
        <f>IF(F26&gt;0,(ROW()-3)&amp;".","")</f>
        <v>23.</v>
      </c>
      <c r="B26" s="74"/>
      <c r="C26" s="37" t="s">
        <v>201</v>
      </c>
      <c r="D26" s="38">
        <v>90</v>
      </c>
      <c r="E26" s="37" t="s">
        <v>138</v>
      </c>
      <c r="F26" s="38">
        <v>150</v>
      </c>
      <c r="G26" s="76">
        <f>IF(F26&gt;0,(INT(POWER(F26-75,1.42)*0.8465)),"")</f>
        <v>389</v>
      </c>
    </row>
    <row r="27" spans="1:7" s="32" customFormat="1" ht="13.5" customHeight="1">
      <c r="A27" s="36">
        <f t="shared" si="0"/>
      </c>
      <c r="B27" s="74"/>
      <c r="C27" s="37"/>
      <c r="D27" s="38"/>
      <c r="E27" s="37"/>
      <c r="F27" s="38"/>
      <c r="G27" s="76">
        <f aca="true" t="shared" si="1" ref="G17:G46">IF(F27&gt;0,(INT(POWER(F27-75,1.42)*0.8465)),"")</f>
      </c>
    </row>
    <row r="28" spans="1:7" s="32" customFormat="1" ht="13.5" customHeight="1">
      <c r="A28" s="36">
        <f t="shared" si="0"/>
      </c>
      <c r="B28" s="74"/>
      <c r="C28" s="37"/>
      <c r="D28" s="38"/>
      <c r="E28" s="37"/>
      <c r="F28" s="38"/>
      <c r="G28" s="76">
        <f t="shared" si="1"/>
      </c>
    </row>
    <row r="29" spans="1:7" s="32" customFormat="1" ht="13.5" customHeight="1">
      <c r="A29" s="40">
        <f t="shared" si="0"/>
      </c>
      <c r="B29" s="75"/>
      <c r="C29" s="41"/>
      <c r="D29" s="42"/>
      <c r="E29" s="41"/>
      <c r="F29" s="42"/>
      <c r="G29" s="77">
        <f t="shared" si="1"/>
      </c>
    </row>
    <row r="30" spans="1:7" s="32" customFormat="1" ht="13.5" customHeight="1">
      <c r="A30" s="36">
        <f aca="true" t="shared" si="2" ref="A30:A46">IF(F30&gt;0,(ROW()-3)&amp;".","")</f>
      </c>
      <c r="B30" s="74"/>
      <c r="C30" s="37"/>
      <c r="D30" s="38"/>
      <c r="E30" s="37"/>
      <c r="F30" s="38"/>
      <c r="G30" s="76">
        <f t="shared" si="1"/>
      </c>
    </row>
    <row r="31" spans="1:7" s="32" customFormat="1" ht="13.5" customHeight="1">
      <c r="A31" s="36">
        <f t="shared" si="2"/>
      </c>
      <c r="B31" s="74"/>
      <c r="C31" s="37"/>
      <c r="D31" s="38"/>
      <c r="E31" s="37"/>
      <c r="F31" s="38"/>
      <c r="G31" s="76">
        <f t="shared" si="1"/>
      </c>
    </row>
    <row r="32" spans="1:7" s="32" customFormat="1" ht="13.5" customHeight="1">
      <c r="A32" s="36">
        <f t="shared" si="2"/>
      </c>
      <c r="B32" s="74"/>
      <c r="C32" s="37"/>
      <c r="D32" s="38"/>
      <c r="E32" s="37"/>
      <c r="F32" s="38"/>
      <c r="G32" s="76">
        <f t="shared" si="1"/>
      </c>
    </row>
    <row r="33" spans="1:7" s="32" customFormat="1" ht="13.5" customHeight="1">
      <c r="A33" s="36">
        <f t="shared" si="2"/>
      </c>
      <c r="B33" s="74"/>
      <c r="C33" s="37"/>
      <c r="D33" s="38"/>
      <c r="E33" s="37"/>
      <c r="F33" s="38"/>
      <c r="G33" s="76">
        <f t="shared" si="1"/>
      </c>
    </row>
    <row r="34" spans="1:7" s="32" customFormat="1" ht="13.5" customHeight="1">
      <c r="A34" s="36">
        <f t="shared" si="2"/>
      </c>
      <c r="B34" s="74"/>
      <c r="C34" s="37"/>
      <c r="D34" s="38"/>
      <c r="E34" s="37"/>
      <c r="F34" s="38"/>
      <c r="G34" s="76">
        <f t="shared" si="1"/>
      </c>
    </row>
    <row r="35" spans="1:7" s="32" customFormat="1" ht="13.5" customHeight="1">
      <c r="A35" s="36">
        <f t="shared" si="2"/>
      </c>
      <c r="B35" s="74"/>
      <c r="C35" s="37"/>
      <c r="D35" s="38"/>
      <c r="E35" s="37"/>
      <c r="F35" s="38"/>
      <c r="G35" s="76">
        <f t="shared" si="1"/>
      </c>
    </row>
    <row r="36" spans="1:7" s="32" customFormat="1" ht="13.5" customHeight="1">
      <c r="A36" s="36">
        <f t="shared" si="2"/>
      </c>
      <c r="B36" s="74"/>
      <c r="C36" s="37"/>
      <c r="D36" s="38"/>
      <c r="E36" s="37"/>
      <c r="F36" s="38"/>
      <c r="G36" s="76">
        <f t="shared" si="1"/>
      </c>
    </row>
    <row r="37" spans="1:7" s="32" customFormat="1" ht="13.5" customHeight="1">
      <c r="A37" s="36">
        <f t="shared" si="2"/>
      </c>
      <c r="B37" s="74"/>
      <c r="C37" s="37"/>
      <c r="D37" s="38"/>
      <c r="E37" s="37"/>
      <c r="F37" s="38"/>
      <c r="G37" s="76">
        <f t="shared" si="1"/>
      </c>
    </row>
    <row r="38" spans="1:7" s="32" customFormat="1" ht="13.5" customHeight="1">
      <c r="A38" s="36">
        <f t="shared" si="2"/>
      </c>
      <c r="B38" s="74"/>
      <c r="C38" s="37"/>
      <c r="D38" s="38"/>
      <c r="E38" s="37"/>
      <c r="F38" s="38"/>
      <c r="G38" s="76">
        <f t="shared" si="1"/>
      </c>
    </row>
    <row r="39" spans="1:7" s="32" customFormat="1" ht="13.5" customHeight="1">
      <c r="A39" s="36">
        <f t="shared" si="2"/>
      </c>
      <c r="B39" s="74"/>
      <c r="C39" s="37"/>
      <c r="D39" s="38"/>
      <c r="E39" s="37"/>
      <c r="F39" s="38"/>
      <c r="G39" s="76">
        <f t="shared" si="1"/>
      </c>
    </row>
    <row r="40" spans="1:7" s="32" customFormat="1" ht="13.5" customHeight="1">
      <c r="A40" s="36">
        <f t="shared" si="2"/>
      </c>
      <c r="B40" s="74"/>
      <c r="C40" s="37"/>
      <c r="D40" s="38"/>
      <c r="E40" s="37"/>
      <c r="F40" s="38"/>
      <c r="G40" s="76">
        <f t="shared" si="1"/>
      </c>
    </row>
    <row r="41" spans="1:7" s="32" customFormat="1" ht="13.5" customHeight="1">
      <c r="A41" s="36">
        <f t="shared" si="2"/>
      </c>
      <c r="B41" s="74"/>
      <c r="C41" s="37"/>
      <c r="D41" s="38"/>
      <c r="E41" s="37"/>
      <c r="F41" s="38"/>
      <c r="G41" s="76">
        <f t="shared" si="1"/>
      </c>
    </row>
    <row r="42" spans="1:7" s="32" customFormat="1" ht="13.5" customHeight="1">
      <c r="A42" s="36">
        <f t="shared" si="2"/>
      </c>
      <c r="B42" s="74"/>
      <c r="C42" s="37"/>
      <c r="D42" s="38"/>
      <c r="E42" s="37"/>
      <c r="F42" s="38"/>
      <c r="G42" s="76">
        <f t="shared" si="1"/>
      </c>
    </row>
    <row r="43" spans="1:7" s="32" customFormat="1" ht="13.5" customHeight="1">
      <c r="A43" s="36">
        <f t="shared" si="2"/>
      </c>
      <c r="B43" s="74"/>
      <c r="C43" s="37"/>
      <c r="D43" s="38"/>
      <c r="E43" s="37"/>
      <c r="F43" s="38"/>
      <c r="G43" s="76">
        <f t="shared" si="1"/>
      </c>
    </row>
    <row r="44" spans="1:7" s="32" customFormat="1" ht="13.5" customHeight="1">
      <c r="A44" s="36">
        <f t="shared" si="2"/>
      </c>
      <c r="B44" s="74"/>
      <c r="C44" s="37"/>
      <c r="D44" s="38"/>
      <c r="E44" s="37"/>
      <c r="F44" s="38"/>
      <c r="G44" s="76">
        <f t="shared" si="1"/>
      </c>
    </row>
    <row r="45" spans="1:7" s="32" customFormat="1" ht="13.5" customHeight="1">
      <c r="A45" s="36">
        <f t="shared" si="2"/>
      </c>
      <c r="B45" s="74"/>
      <c r="C45" s="37"/>
      <c r="D45" s="38"/>
      <c r="E45" s="37"/>
      <c r="F45" s="38"/>
      <c r="G45" s="76">
        <f t="shared" si="1"/>
      </c>
    </row>
    <row r="46" spans="1:7" s="32" customFormat="1" ht="13.5" customHeight="1" thickBot="1">
      <c r="A46" s="44" t="str">
        <f t="shared" si="2"/>
        <v>43.</v>
      </c>
      <c r="B46" s="79"/>
      <c r="C46" s="45"/>
      <c r="D46" s="46"/>
      <c r="E46" s="45"/>
      <c r="F46" s="46">
        <v>185</v>
      </c>
      <c r="G46" s="80">
        <f t="shared" si="1"/>
        <v>670</v>
      </c>
    </row>
  </sheetData>
  <dataValidations count="2">
    <dataValidation allowBlank="1" showInputMessage="1" showErrorMessage="1" prompt="Buňka obsahuje vzorec, NEPŘEPSAT!" sqref="G4:G46"/>
    <dataValidation allowBlank="1" showInputMessage="1" showErrorMessage="1" prompt="Buňka obsahuje vzorec. Nevyplňovat!" sqref="A4:A46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L48"/>
  <sheetViews>
    <sheetView workbookViewId="0" topLeftCell="A1">
      <selection activeCell="E9" sqref="E9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23" customWidth="1"/>
    <col min="5" max="5" width="26.375" style="0" customWidth="1"/>
    <col min="6" max="6" width="9.75390625" style="23" customWidth="1"/>
    <col min="7" max="7" width="10.875" style="23" customWidth="1"/>
  </cols>
  <sheetData>
    <row r="2" spans="2:7" s="29" customFormat="1" ht="29.25" customHeight="1">
      <c r="B2" s="25"/>
      <c r="C2" s="25" t="s">
        <v>33</v>
      </c>
      <c r="D2" s="34"/>
      <c r="F2" s="27"/>
      <c r="G2" s="28" t="s">
        <v>37</v>
      </c>
    </row>
    <row r="3" spans="1:7" s="32" customFormat="1" ht="23.25" customHeight="1" thickBot="1">
      <c r="A3" s="30"/>
      <c r="B3" s="72" t="s">
        <v>44</v>
      </c>
      <c r="C3" s="30" t="s">
        <v>27</v>
      </c>
      <c r="D3" s="35" t="s">
        <v>31</v>
      </c>
      <c r="E3" s="30" t="s">
        <v>45</v>
      </c>
      <c r="F3" s="31" t="s">
        <v>28</v>
      </c>
      <c r="G3" s="31" t="s">
        <v>29</v>
      </c>
    </row>
    <row r="4" spans="1:12" s="37" customFormat="1" ht="13.5" customHeight="1">
      <c r="A4" s="36"/>
      <c r="B4" s="74"/>
      <c r="C4" s="37" t="s">
        <v>214</v>
      </c>
      <c r="D4" s="38">
        <v>91</v>
      </c>
      <c r="E4" s="37" t="s">
        <v>136</v>
      </c>
      <c r="F4" s="38">
        <v>544</v>
      </c>
      <c r="G4" s="76">
        <f>IF(F4&gt;0,(INT(POWER(F4-220,1.4)*0.14354)),"")</f>
        <v>469</v>
      </c>
      <c r="H4" s="108" t="s">
        <v>50</v>
      </c>
      <c r="I4" s="108"/>
      <c r="J4" s="108"/>
      <c r="K4" s="108"/>
      <c r="L4" s="99"/>
    </row>
    <row r="5" spans="1:12" s="37" customFormat="1" ht="13.5" customHeight="1">
      <c r="A5" s="36"/>
      <c r="B5" s="74"/>
      <c r="C5" s="37" t="s">
        <v>145</v>
      </c>
      <c r="D5" s="38">
        <v>91</v>
      </c>
      <c r="E5" s="37" t="s">
        <v>136</v>
      </c>
      <c r="F5" s="38">
        <v>539</v>
      </c>
      <c r="G5" s="76">
        <f>IF(F5&gt;0,(INT(POWER(F5-220,1.4)*0.14354)),"")</f>
        <v>459</v>
      </c>
      <c r="H5" s="108" t="s">
        <v>51</v>
      </c>
      <c r="I5" s="108"/>
      <c r="J5" s="108"/>
      <c r="K5" s="108"/>
      <c r="L5" s="99"/>
    </row>
    <row r="6" spans="1:12" s="37" customFormat="1" ht="13.5" customHeight="1">
      <c r="A6" s="36"/>
      <c r="B6" s="74"/>
      <c r="C6" s="37" t="s">
        <v>197</v>
      </c>
      <c r="D6" s="38">
        <v>92</v>
      </c>
      <c r="E6" s="37" t="s">
        <v>136</v>
      </c>
      <c r="F6" s="38">
        <v>465</v>
      </c>
      <c r="G6" s="76">
        <f>IF(F6&gt;0,(INT(POWER(F6-220,1.4)*0.14354)),"")</f>
        <v>317</v>
      </c>
      <c r="H6" s="54" t="s">
        <v>32</v>
      </c>
      <c r="I6" s="54"/>
      <c r="J6" s="54"/>
      <c r="K6" s="54"/>
      <c r="L6" s="99"/>
    </row>
    <row r="7" spans="1:7" s="37" customFormat="1" ht="13.5" customHeight="1">
      <c r="A7" s="36"/>
      <c r="B7" s="74"/>
      <c r="C7" s="37" t="s">
        <v>143</v>
      </c>
      <c r="D7" s="38">
        <v>89</v>
      </c>
      <c r="E7" s="37" t="s">
        <v>132</v>
      </c>
      <c r="F7" s="38">
        <v>627</v>
      </c>
      <c r="G7" s="76">
        <f>IF(F7&gt;0,(INT(POWER(F7-220,1.4)*0.14354)),"")</f>
        <v>646</v>
      </c>
    </row>
    <row r="8" spans="1:7" s="37" customFormat="1" ht="13.5" customHeight="1">
      <c r="A8" s="36"/>
      <c r="B8" s="74"/>
      <c r="C8" s="37" t="s">
        <v>194</v>
      </c>
      <c r="D8" s="38">
        <v>91</v>
      </c>
      <c r="E8" s="37" t="s">
        <v>132</v>
      </c>
      <c r="F8" s="38">
        <v>605</v>
      </c>
      <c r="G8" s="76">
        <f>IF(F8&gt;0,(INT(POWER(F8-220,1.4)*0.14354)),"")</f>
        <v>597</v>
      </c>
    </row>
    <row r="9" spans="1:7" s="37" customFormat="1" ht="13.5" customHeight="1">
      <c r="A9" s="36"/>
      <c r="B9" s="74"/>
      <c r="C9" s="37" t="s">
        <v>192</v>
      </c>
      <c r="D9" s="38">
        <v>90</v>
      </c>
      <c r="E9" s="37" t="s">
        <v>132</v>
      </c>
      <c r="F9" s="38">
        <v>588</v>
      </c>
      <c r="G9" s="76">
        <f>IF(F9&gt;0,(INT(POWER(F9-220,1.4)*0.14354)),"")</f>
        <v>561</v>
      </c>
    </row>
    <row r="10" spans="1:7" s="37" customFormat="1" ht="13.5" customHeight="1">
      <c r="A10" s="36"/>
      <c r="B10" s="74"/>
      <c r="C10" s="37" t="s">
        <v>229</v>
      </c>
      <c r="D10" s="38">
        <v>90</v>
      </c>
      <c r="E10" s="37" t="s">
        <v>141</v>
      </c>
      <c r="F10" s="38">
        <v>547</v>
      </c>
      <c r="G10" s="76">
        <f>IF(F10&gt;0,(INT(POWER(F10-220,1.4)*0.14354)),"")</f>
        <v>475</v>
      </c>
    </row>
    <row r="11" spans="1:7" s="37" customFormat="1" ht="13.5" customHeight="1">
      <c r="A11" s="36"/>
      <c r="B11" s="74"/>
      <c r="C11" s="37" t="s">
        <v>156</v>
      </c>
      <c r="D11" s="38">
        <v>89</v>
      </c>
      <c r="E11" s="37" t="s">
        <v>141</v>
      </c>
      <c r="F11" s="38">
        <v>546</v>
      </c>
      <c r="G11" s="76">
        <f>IF(F11&gt;0,(INT(POWER(F11-220,1.4)*0.14354)),"")</f>
        <v>473</v>
      </c>
    </row>
    <row r="12" spans="1:7" s="37" customFormat="1" ht="13.5" customHeight="1">
      <c r="A12" s="36"/>
      <c r="B12" s="74"/>
      <c r="C12" s="37" t="s">
        <v>133</v>
      </c>
      <c r="D12" s="38">
        <v>90</v>
      </c>
      <c r="E12" s="37" t="s">
        <v>134</v>
      </c>
      <c r="F12" s="38">
        <v>535</v>
      </c>
      <c r="G12" s="76">
        <f>IF(F12&gt;0,(INT(POWER(F12-220,1.4)*0.14354)),"")</f>
        <v>451</v>
      </c>
    </row>
    <row r="13" spans="1:7" s="37" customFormat="1" ht="13.5" customHeight="1">
      <c r="A13" s="36"/>
      <c r="B13" s="74"/>
      <c r="C13" s="37" t="s">
        <v>144</v>
      </c>
      <c r="D13" s="38">
        <v>91</v>
      </c>
      <c r="E13" s="37" t="s">
        <v>134</v>
      </c>
      <c r="F13" s="38">
        <v>530</v>
      </c>
      <c r="G13" s="76">
        <f>IF(F13&gt;0,(INT(POWER(F13-220,1.4)*0.14354)),"")</f>
        <v>441</v>
      </c>
    </row>
    <row r="14" spans="1:7" s="37" customFormat="1" ht="13.5" customHeight="1">
      <c r="A14" s="36"/>
      <c r="B14" s="74"/>
      <c r="C14" s="37" t="s">
        <v>188</v>
      </c>
      <c r="D14" s="38">
        <v>91</v>
      </c>
      <c r="E14" s="37" t="s">
        <v>134</v>
      </c>
      <c r="F14" s="38">
        <v>526</v>
      </c>
      <c r="G14" s="76">
        <f>IF(F14&gt;0,(INT(POWER(F14-220,1.4)*0.14354)),"")</f>
        <v>433</v>
      </c>
    </row>
    <row r="15" spans="1:7" s="37" customFormat="1" ht="13.5" customHeight="1">
      <c r="A15" s="36"/>
      <c r="B15" s="74"/>
      <c r="C15" s="37" t="s">
        <v>163</v>
      </c>
      <c r="D15" s="38">
        <v>89</v>
      </c>
      <c r="E15" s="37" t="s">
        <v>140</v>
      </c>
      <c r="F15" s="38">
        <v>544</v>
      </c>
      <c r="G15" s="76">
        <f>IF(F15&gt;0,(INT(POWER(F15-220,1.4)*0.14354)),"")</f>
        <v>469</v>
      </c>
    </row>
    <row r="16" spans="1:7" s="37" customFormat="1" ht="13.5" customHeight="1">
      <c r="A16" s="36"/>
      <c r="B16" s="74"/>
      <c r="C16" s="37" t="s">
        <v>207</v>
      </c>
      <c r="D16" s="38">
        <v>91</v>
      </c>
      <c r="E16" s="37" t="s">
        <v>140</v>
      </c>
      <c r="F16" s="38">
        <v>525</v>
      </c>
      <c r="G16" s="76">
        <f>IF(F16&gt;0,(INT(POWER(F16-220,1.4)*0.14354)),"")</f>
        <v>431</v>
      </c>
    </row>
    <row r="17" spans="1:7" s="37" customFormat="1" ht="13.5" customHeight="1">
      <c r="A17" s="36"/>
      <c r="B17" s="74"/>
      <c r="C17" s="37" t="s">
        <v>152</v>
      </c>
      <c r="D17" s="38">
        <v>89</v>
      </c>
      <c r="E17" s="37" t="s">
        <v>140</v>
      </c>
      <c r="F17" s="38">
        <v>512</v>
      </c>
      <c r="G17" s="76">
        <f>IF(F17&gt;0,(INT(POWER(F17-220,1.4)*0.14354)),"")</f>
        <v>405</v>
      </c>
    </row>
    <row r="18" spans="1:7" s="37" customFormat="1" ht="13.5" customHeight="1">
      <c r="A18" s="36"/>
      <c r="B18" s="74"/>
      <c r="C18" s="37" t="s">
        <v>226</v>
      </c>
      <c r="D18" s="38">
        <v>91</v>
      </c>
      <c r="E18" s="37" t="s">
        <v>215</v>
      </c>
      <c r="F18" s="38">
        <v>619</v>
      </c>
      <c r="G18" s="76">
        <f>IF(F18&gt;0,(INT(POWER(F18-220,1.4)*0.14354)),"")</f>
        <v>628</v>
      </c>
    </row>
    <row r="19" spans="1:7" s="37" customFormat="1" ht="13.5" customHeight="1">
      <c r="A19" s="36" t="str">
        <f aca="true" t="shared" si="0" ref="A19:A35">IF(F19&gt;0,(ROW()-3)&amp;".","")</f>
        <v>16.</v>
      </c>
      <c r="B19" s="74"/>
      <c r="C19" s="37" t="s">
        <v>216</v>
      </c>
      <c r="D19" s="38">
        <v>89</v>
      </c>
      <c r="E19" s="37" t="s">
        <v>215</v>
      </c>
      <c r="F19" s="38">
        <v>606</v>
      </c>
      <c r="G19" s="76">
        <f>IF(F19&gt;0,(INT(POWER(F19-220,1.4)*0.14354)),"")</f>
        <v>600</v>
      </c>
    </row>
    <row r="20" spans="1:7" s="37" customFormat="1" ht="13.5" customHeight="1">
      <c r="A20" s="36" t="str">
        <f t="shared" si="0"/>
        <v>17.</v>
      </c>
      <c r="B20" s="74"/>
      <c r="C20" s="37" t="s">
        <v>224</v>
      </c>
      <c r="D20" s="38">
        <v>89</v>
      </c>
      <c r="E20" s="37" t="s">
        <v>215</v>
      </c>
      <c r="F20" s="38">
        <v>572</v>
      </c>
      <c r="G20" s="76">
        <f>IF(F20&gt;0,(INT(POWER(F20-220,1.4)*0.14354)),"")</f>
        <v>527</v>
      </c>
    </row>
    <row r="21" spans="1:7" s="37" customFormat="1" ht="13.5" customHeight="1">
      <c r="A21" s="36" t="str">
        <f t="shared" si="0"/>
        <v>18.</v>
      </c>
      <c r="B21" s="74"/>
      <c r="C21" s="37" t="s">
        <v>151</v>
      </c>
      <c r="D21" s="38">
        <v>90</v>
      </c>
      <c r="E21" s="37" t="s">
        <v>138</v>
      </c>
      <c r="F21" s="38">
        <v>608</v>
      </c>
      <c r="G21" s="76">
        <f>IF(F21&gt;0,(INT(POWER(F21-220,1.4)*0.14354)),"")</f>
        <v>604</v>
      </c>
    </row>
    <row r="22" spans="1:7" s="37" customFormat="1" ht="13.5" customHeight="1">
      <c r="A22" s="36" t="str">
        <f t="shared" si="0"/>
        <v>19.</v>
      </c>
      <c r="B22" s="74"/>
      <c r="C22" s="37" t="s">
        <v>200</v>
      </c>
      <c r="D22" s="38">
        <v>90</v>
      </c>
      <c r="E22" s="37" t="s">
        <v>138</v>
      </c>
      <c r="F22" s="38">
        <v>515</v>
      </c>
      <c r="G22" s="76">
        <f>IF(F22&gt;0,(INT(POWER(F22-220,1.4)*0.14354)),"")</f>
        <v>411</v>
      </c>
    </row>
    <row r="23" spans="1:7" s="37" customFormat="1" ht="13.5" customHeight="1">
      <c r="A23" s="36" t="str">
        <f t="shared" si="0"/>
        <v>20.</v>
      </c>
      <c r="B23" s="74"/>
      <c r="C23" s="37" t="s">
        <v>148</v>
      </c>
      <c r="D23" s="38">
        <v>91</v>
      </c>
      <c r="E23" s="37" t="s">
        <v>130</v>
      </c>
      <c r="F23" s="38">
        <v>576</v>
      </c>
      <c r="G23" s="76">
        <f>IF(F23&gt;0,(INT(POWER(F23-220,1.4)*0.14354)),"")</f>
        <v>535</v>
      </c>
    </row>
    <row r="24" spans="1:7" s="37" customFormat="1" ht="13.5" customHeight="1">
      <c r="A24" s="36" t="str">
        <f t="shared" si="0"/>
        <v>21.</v>
      </c>
      <c r="B24" s="74"/>
      <c r="C24" s="37" t="s">
        <v>184</v>
      </c>
      <c r="D24" s="38">
        <v>91</v>
      </c>
      <c r="E24" s="37" t="s">
        <v>130</v>
      </c>
      <c r="F24" s="38">
        <v>566</v>
      </c>
      <c r="G24" s="76">
        <f>IF(F24&gt;0,(INT(POWER(F24-220,1.4)*0.14354)),"")</f>
        <v>514</v>
      </c>
    </row>
    <row r="25" spans="1:7" s="37" customFormat="1" ht="13.5" customHeight="1">
      <c r="A25" s="36" t="str">
        <f t="shared" si="0"/>
        <v>22.</v>
      </c>
      <c r="B25" s="74"/>
      <c r="C25" s="37" t="s">
        <v>240</v>
      </c>
      <c r="D25" s="38">
        <v>93</v>
      </c>
      <c r="E25" s="37" t="s">
        <v>130</v>
      </c>
      <c r="F25" s="38">
        <v>543</v>
      </c>
      <c r="G25" s="76">
        <f>IF(F25&gt;0,(INT(POWER(F25-220,1.4)*0.14354)),"")</f>
        <v>467</v>
      </c>
    </row>
    <row r="26" spans="1:7" s="37" customFormat="1" ht="13.5" customHeight="1">
      <c r="A26" s="36">
        <f t="shared" si="0"/>
      </c>
      <c r="B26" s="74"/>
      <c r="D26" s="38"/>
      <c r="F26" s="38"/>
      <c r="G26" s="76">
        <f aca="true" t="shared" si="1" ref="G19:G48">IF(F26&gt;0,(INT(POWER(F26-220,1.4)*0.14354)),"")</f>
      </c>
    </row>
    <row r="27" spans="1:7" s="37" customFormat="1" ht="13.5" customHeight="1">
      <c r="A27" s="36">
        <f t="shared" si="0"/>
      </c>
      <c r="B27" s="74"/>
      <c r="D27" s="38"/>
      <c r="F27" s="38"/>
      <c r="G27" s="76">
        <f t="shared" si="1"/>
      </c>
    </row>
    <row r="28" spans="1:7" s="37" customFormat="1" ht="13.5" customHeight="1">
      <c r="A28" s="36">
        <f t="shared" si="0"/>
      </c>
      <c r="B28" s="74"/>
      <c r="D28" s="38"/>
      <c r="F28" s="38"/>
      <c r="G28" s="76">
        <f t="shared" si="1"/>
      </c>
    </row>
    <row r="29" spans="1:7" s="37" customFormat="1" ht="13.5" customHeight="1">
      <c r="A29" s="36">
        <f t="shared" si="0"/>
      </c>
      <c r="B29" s="74"/>
      <c r="D29" s="38"/>
      <c r="F29" s="38"/>
      <c r="G29" s="76">
        <f t="shared" si="1"/>
      </c>
    </row>
    <row r="30" spans="1:7" s="37" customFormat="1" ht="13.5" customHeight="1">
      <c r="A30" s="36">
        <f t="shared" si="0"/>
      </c>
      <c r="B30" s="74"/>
      <c r="D30" s="38"/>
      <c r="F30" s="38"/>
      <c r="G30" s="76">
        <f t="shared" si="1"/>
      </c>
    </row>
    <row r="31" spans="1:7" s="37" customFormat="1" ht="13.5" customHeight="1">
      <c r="A31" s="40">
        <f t="shared" si="0"/>
      </c>
      <c r="B31" s="75"/>
      <c r="C31" s="41"/>
      <c r="D31" s="42"/>
      <c r="E31" s="41"/>
      <c r="F31" s="42"/>
      <c r="G31" s="76">
        <f t="shared" si="1"/>
      </c>
    </row>
    <row r="32" spans="1:7" s="37" customFormat="1" ht="13.5" customHeight="1">
      <c r="A32" s="36">
        <f t="shared" si="0"/>
      </c>
      <c r="B32" s="74"/>
      <c r="D32" s="38"/>
      <c r="F32" s="38"/>
      <c r="G32" s="76">
        <f t="shared" si="1"/>
      </c>
    </row>
    <row r="33" spans="1:7" s="37" customFormat="1" ht="13.5" customHeight="1">
      <c r="A33" s="36">
        <f t="shared" si="0"/>
      </c>
      <c r="B33" s="74"/>
      <c r="D33" s="38"/>
      <c r="F33" s="38"/>
      <c r="G33" s="76">
        <f t="shared" si="1"/>
      </c>
    </row>
    <row r="34" spans="1:7" s="37" customFormat="1" ht="13.5" customHeight="1">
      <c r="A34" s="36">
        <f t="shared" si="0"/>
      </c>
      <c r="B34" s="74"/>
      <c r="D34" s="38"/>
      <c r="F34" s="38"/>
      <c r="G34" s="76">
        <f t="shared" si="1"/>
      </c>
    </row>
    <row r="35" spans="1:7" s="37" customFormat="1" ht="13.5" customHeight="1">
      <c r="A35" s="36">
        <f t="shared" si="0"/>
      </c>
      <c r="B35" s="74"/>
      <c r="D35" s="38"/>
      <c r="F35" s="38"/>
      <c r="G35" s="76">
        <f t="shared" si="1"/>
      </c>
    </row>
    <row r="36" spans="1:7" s="37" customFormat="1" ht="13.5" customHeight="1">
      <c r="A36" s="36">
        <f aca="true" t="shared" si="2" ref="A36:A48">IF(F36&gt;0,(ROW()-3)&amp;".","")</f>
      </c>
      <c r="B36" s="74"/>
      <c r="D36" s="38"/>
      <c r="F36" s="38"/>
      <c r="G36" s="76">
        <f t="shared" si="1"/>
      </c>
    </row>
    <row r="37" spans="1:7" s="37" customFormat="1" ht="13.5" customHeight="1">
      <c r="A37" s="36">
        <f t="shared" si="2"/>
      </c>
      <c r="B37" s="74"/>
      <c r="D37" s="38"/>
      <c r="F37" s="38"/>
      <c r="G37" s="76">
        <f t="shared" si="1"/>
      </c>
    </row>
    <row r="38" spans="1:7" s="37" customFormat="1" ht="13.5" customHeight="1">
      <c r="A38" s="36">
        <f t="shared" si="2"/>
      </c>
      <c r="B38" s="74"/>
      <c r="D38" s="38"/>
      <c r="F38" s="38"/>
      <c r="G38" s="76">
        <f t="shared" si="1"/>
      </c>
    </row>
    <row r="39" spans="1:7" s="37" customFormat="1" ht="13.5" customHeight="1">
      <c r="A39" s="36">
        <f t="shared" si="2"/>
      </c>
      <c r="B39" s="74"/>
      <c r="D39" s="38"/>
      <c r="F39" s="38"/>
      <c r="G39" s="76">
        <f t="shared" si="1"/>
      </c>
    </row>
    <row r="40" spans="1:7" s="37" customFormat="1" ht="13.5" customHeight="1">
      <c r="A40" s="36">
        <f t="shared" si="2"/>
      </c>
      <c r="B40" s="74"/>
      <c r="D40" s="38"/>
      <c r="F40" s="38"/>
      <c r="G40" s="76">
        <f t="shared" si="1"/>
      </c>
    </row>
    <row r="41" spans="1:7" s="37" customFormat="1" ht="13.5" customHeight="1">
      <c r="A41" s="36">
        <f t="shared" si="2"/>
      </c>
      <c r="B41" s="74"/>
      <c r="D41" s="38"/>
      <c r="F41" s="38"/>
      <c r="G41" s="76">
        <f t="shared" si="1"/>
      </c>
    </row>
    <row r="42" spans="1:7" s="37" customFormat="1" ht="13.5" customHeight="1">
      <c r="A42" s="36">
        <f t="shared" si="2"/>
      </c>
      <c r="B42" s="74"/>
      <c r="D42" s="38"/>
      <c r="F42" s="38"/>
      <c r="G42" s="76">
        <f t="shared" si="1"/>
      </c>
    </row>
    <row r="43" spans="1:7" s="37" customFormat="1" ht="13.5" customHeight="1">
      <c r="A43" s="36">
        <f t="shared" si="2"/>
      </c>
      <c r="B43" s="74"/>
      <c r="D43" s="38"/>
      <c r="F43" s="38"/>
      <c r="G43" s="76">
        <f t="shared" si="1"/>
      </c>
    </row>
    <row r="44" spans="1:7" s="37" customFormat="1" ht="13.5" customHeight="1">
      <c r="A44" s="36">
        <f t="shared" si="2"/>
      </c>
      <c r="B44" s="74"/>
      <c r="D44" s="38"/>
      <c r="F44" s="38"/>
      <c r="G44" s="76">
        <f t="shared" si="1"/>
      </c>
    </row>
    <row r="45" spans="1:7" s="37" customFormat="1" ht="13.5" customHeight="1">
      <c r="A45" s="36">
        <f t="shared" si="2"/>
      </c>
      <c r="B45" s="74"/>
      <c r="D45" s="38"/>
      <c r="F45" s="38"/>
      <c r="G45" s="76">
        <f t="shared" si="1"/>
      </c>
    </row>
    <row r="46" spans="1:7" s="37" customFormat="1" ht="13.5" customHeight="1">
      <c r="A46" s="36">
        <f t="shared" si="2"/>
      </c>
      <c r="B46" s="74"/>
      <c r="D46" s="38"/>
      <c r="F46" s="38"/>
      <c r="G46" s="76">
        <f t="shared" si="1"/>
      </c>
    </row>
    <row r="47" spans="1:7" s="37" customFormat="1" ht="13.5" customHeight="1">
      <c r="A47" s="36">
        <f t="shared" si="2"/>
      </c>
      <c r="B47" s="74"/>
      <c r="D47" s="38"/>
      <c r="F47" s="38"/>
      <c r="G47" s="76">
        <f t="shared" si="1"/>
      </c>
    </row>
    <row r="48" spans="1:7" s="37" customFormat="1" ht="13.5" customHeight="1">
      <c r="A48" s="40" t="str">
        <f t="shared" si="2"/>
        <v>45.</v>
      </c>
      <c r="B48" s="75"/>
      <c r="C48" s="41"/>
      <c r="D48" s="42"/>
      <c r="E48" s="41"/>
      <c r="F48" s="42">
        <v>555</v>
      </c>
      <c r="G48" s="76">
        <f t="shared" si="1"/>
        <v>492</v>
      </c>
    </row>
  </sheetData>
  <dataValidations count="2">
    <dataValidation allowBlank="1" showInputMessage="1" showErrorMessage="1" prompt="Buňka obsahuje vzorec, NEPŘEPSAT!" sqref="G4:G48"/>
    <dataValidation allowBlank="1" showInputMessage="1" showErrorMessage="1" prompt="Buňka obsahuje vzorec. Nevyplňovat!" sqref="A4:A48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48"/>
  <sheetViews>
    <sheetView workbookViewId="0" topLeftCell="A1">
      <selection activeCell="F24" sqref="F24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25390625" style="23" customWidth="1"/>
    <col min="5" max="5" width="26.375" style="0" customWidth="1"/>
    <col min="6" max="6" width="9.25390625" style="60" customWidth="1"/>
    <col min="7" max="7" width="9.125" style="23" customWidth="1"/>
  </cols>
  <sheetData>
    <row r="2" spans="2:7" s="29" customFormat="1" ht="29.25" customHeight="1">
      <c r="B2" s="25"/>
      <c r="C2" s="25" t="s">
        <v>33</v>
      </c>
      <c r="D2" s="34"/>
      <c r="E2" s="26"/>
      <c r="F2" s="58"/>
      <c r="G2" s="28" t="s">
        <v>36</v>
      </c>
    </row>
    <row r="3" spans="1:7" s="32" customFormat="1" ht="23.25" customHeight="1" thickBot="1">
      <c r="A3" s="30"/>
      <c r="B3" s="72" t="s">
        <v>44</v>
      </c>
      <c r="C3" s="30" t="s">
        <v>27</v>
      </c>
      <c r="D3" s="35" t="s">
        <v>31</v>
      </c>
      <c r="E3" s="30" t="s">
        <v>45</v>
      </c>
      <c r="F3" s="59" t="s">
        <v>28</v>
      </c>
      <c r="G3" s="31" t="s">
        <v>29</v>
      </c>
    </row>
    <row r="4" spans="1:12" s="32" customFormat="1" ht="13.5" customHeight="1">
      <c r="A4" s="36"/>
      <c r="B4" s="74">
        <v>67</v>
      </c>
      <c r="C4" s="37"/>
      <c r="D4" s="38"/>
      <c r="E4" s="37"/>
      <c r="F4" s="61"/>
      <c r="G4" s="76">
        <f>IF(F4&gt;0,(INT(POWER(F4-1.5,1.05)*51.39)),"")</f>
      </c>
      <c r="H4" s="108" t="s">
        <v>50</v>
      </c>
      <c r="I4" s="108"/>
      <c r="J4" s="108"/>
      <c r="K4" s="108"/>
      <c r="L4" s="99"/>
    </row>
    <row r="5" spans="1:12" s="32" customFormat="1" ht="13.5" customHeight="1">
      <c r="A5" s="36"/>
      <c r="B5" s="74">
        <v>68</v>
      </c>
      <c r="C5" s="37" t="s">
        <v>195</v>
      </c>
      <c r="D5" s="38">
        <v>89</v>
      </c>
      <c r="E5" s="37" t="s">
        <v>132</v>
      </c>
      <c r="F5" s="61">
        <v>14.27</v>
      </c>
      <c r="G5" s="76">
        <f>IF(F5&gt;0,(INT(POWER(F5-1.5,1.05)*51.39)),"")</f>
        <v>745</v>
      </c>
      <c r="H5" s="108" t="s">
        <v>51</v>
      </c>
      <c r="I5" s="108"/>
      <c r="J5" s="108"/>
      <c r="K5" s="108"/>
      <c r="L5" s="99"/>
    </row>
    <row r="6" spans="1:12" s="32" customFormat="1" ht="13.5" customHeight="1">
      <c r="A6" s="36"/>
      <c r="B6" s="74"/>
      <c r="C6" s="37" t="s">
        <v>226</v>
      </c>
      <c r="D6" s="38">
        <v>91</v>
      </c>
      <c r="E6" s="37" t="s">
        <v>215</v>
      </c>
      <c r="F6" s="61">
        <v>13.14</v>
      </c>
      <c r="G6" s="76">
        <f>IF(F6&gt;0,(INT(POWER(F6-1.5,1.05)*51.39)),"")</f>
        <v>676</v>
      </c>
      <c r="H6" s="54" t="s">
        <v>32</v>
      </c>
      <c r="I6" s="54"/>
      <c r="J6" s="54"/>
      <c r="K6" s="54"/>
      <c r="L6" s="99"/>
    </row>
    <row r="7" spans="1:7" s="32" customFormat="1" ht="13.5" customHeight="1">
      <c r="A7" s="36"/>
      <c r="B7" s="74">
        <v>9</v>
      </c>
      <c r="C7" s="37" t="s">
        <v>182</v>
      </c>
      <c r="D7" s="38">
        <v>91</v>
      </c>
      <c r="E7" s="37" t="s">
        <v>130</v>
      </c>
      <c r="F7" s="61">
        <v>13.01</v>
      </c>
      <c r="G7" s="76">
        <f>IF(F7&gt;0,(INT(POWER(F7-1.5,1.05)*51.39)),"")</f>
        <v>668</v>
      </c>
    </row>
    <row r="8" spans="1:7" s="32" customFormat="1" ht="13.5" customHeight="1">
      <c r="A8" s="36"/>
      <c r="B8" s="74">
        <v>11</v>
      </c>
      <c r="C8" s="37" t="s">
        <v>181</v>
      </c>
      <c r="D8" s="38">
        <v>89</v>
      </c>
      <c r="E8" s="37" t="s">
        <v>140</v>
      </c>
      <c r="F8" s="61">
        <v>12.93</v>
      </c>
      <c r="G8" s="76">
        <f>IF(F8&gt;0,(INT(POWER(F8-1.5,1.05)*51.39)),"")</f>
        <v>663</v>
      </c>
    </row>
    <row r="9" spans="1:7" s="32" customFormat="1" ht="13.5" customHeight="1">
      <c r="A9" s="36"/>
      <c r="B9" s="74">
        <v>12</v>
      </c>
      <c r="C9" s="37" t="s">
        <v>189</v>
      </c>
      <c r="D9" s="38">
        <v>90</v>
      </c>
      <c r="E9" s="37" t="s">
        <v>134</v>
      </c>
      <c r="F9" s="61">
        <v>12.86</v>
      </c>
      <c r="G9" s="76">
        <f>IF(F9&gt;0,(INT(POWER(F9-1.5,1.05)*51.39)),"")</f>
        <v>659</v>
      </c>
    </row>
    <row r="10" spans="1:7" s="32" customFormat="1" ht="13.5" customHeight="1">
      <c r="A10" s="36"/>
      <c r="B10" s="74">
        <v>35</v>
      </c>
      <c r="C10" s="37" t="s">
        <v>185</v>
      </c>
      <c r="D10" s="38">
        <v>89</v>
      </c>
      <c r="E10" s="37" t="s">
        <v>130</v>
      </c>
      <c r="F10" s="61">
        <v>12.84</v>
      </c>
      <c r="G10" s="76">
        <f>IF(F10&gt;0,(INT(POWER(F10-1.5,1.05)*51.39)),"")</f>
        <v>657</v>
      </c>
    </row>
    <row r="11" spans="1:7" s="32" customFormat="1" ht="13.5" customHeight="1">
      <c r="A11" s="36"/>
      <c r="B11" s="74">
        <v>36</v>
      </c>
      <c r="C11" s="37" t="s">
        <v>193</v>
      </c>
      <c r="D11" s="38">
        <v>91</v>
      </c>
      <c r="E11" s="37" t="s">
        <v>132</v>
      </c>
      <c r="F11" s="61">
        <v>12.55</v>
      </c>
      <c r="G11" s="76">
        <f>IF(F11&gt;0,(INT(POWER(F11-1.5,1.05)*51.39)),"")</f>
        <v>640</v>
      </c>
    </row>
    <row r="12" spans="1:7" s="32" customFormat="1" ht="13.5" customHeight="1">
      <c r="A12" s="36"/>
      <c r="B12" s="74">
        <v>24</v>
      </c>
      <c r="C12" s="37" t="s">
        <v>186</v>
      </c>
      <c r="D12" s="38">
        <v>91</v>
      </c>
      <c r="E12" s="37" t="s">
        <v>130</v>
      </c>
      <c r="F12" s="61">
        <v>12.36</v>
      </c>
      <c r="G12" s="76">
        <f>IF(F12&gt;0,(INT(POWER(F12-1.5,1.05)*51.39)),"")</f>
        <v>628</v>
      </c>
    </row>
    <row r="13" spans="1:7" s="32" customFormat="1" ht="13.5" customHeight="1">
      <c r="A13" s="36"/>
      <c r="B13" s="74">
        <v>22</v>
      </c>
      <c r="C13" s="37" t="s">
        <v>180</v>
      </c>
      <c r="D13" s="38">
        <v>91</v>
      </c>
      <c r="E13" s="37" t="s">
        <v>140</v>
      </c>
      <c r="F13" s="61">
        <v>12.24</v>
      </c>
      <c r="G13" s="76">
        <f>IF(F13&gt;0,(INT(POWER(F13-1.5,1.05)*51.39)),"")</f>
        <v>621</v>
      </c>
    </row>
    <row r="14" spans="1:7" s="32" customFormat="1" ht="13.5" customHeight="1">
      <c r="A14" s="36"/>
      <c r="B14" s="74">
        <v>38</v>
      </c>
      <c r="C14" s="37" t="s">
        <v>232</v>
      </c>
      <c r="D14" s="38">
        <v>89</v>
      </c>
      <c r="E14" s="37" t="s">
        <v>141</v>
      </c>
      <c r="F14" s="61">
        <v>11.67</v>
      </c>
      <c r="G14" s="76">
        <f>IF(F14&gt;0,(INT(POWER(F14-1.5,1.05)*51.39)),"")</f>
        <v>586</v>
      </c>
    </row>
    <row r="15" spans="1:7" s="32" customFormat="1" ht="13.5" customHeight="1">
      <c r="A15" s="36"/>
      <c r="B15" s="74"/>
      <c r="C15" s="37" t="s">
        <v>135</v>
      </c>
      <c r="D15" s="38">
        <v>89</v>
      </c>
      <c r="E15" s="37" t="s">
        <v>136</v>
      </c>
      <c r="F15" s="61">
        <v>11.45</v>
      </c>
      <c r="G15" s="76">
        <f>IF(F15&gt;0,(INT(POWER(F15-1.5,1.05)*51.39)),"")</f>
        <v>573</v>
      </c>
    </row>
    <row r="16" spans="1:7" s="32" customFormat="1" ht="13.5" customHeight="1">
      <c r="A16" s="36"/>
      <c r="B16" s="74">
        <v>69</v>
      </c>
      <c r="C16" s="37" t="s">
        <v>217</v>
      </c>
      <c r="D16" s="38">
        <v>91</v>
      </c>
      <c r="E16" s="37" t="s">
        <v>215</v>
      </c>
      <c r="F16" s="61">
        <v>11.25</v>
      </c>
      <c r="G16" s="76">
        <f>IF(F16&gt;0,(INT(POWER(F16-1.5,1.05)*51.39)),"")</f>
        <v>561</v>
      </c>
    </row>
    <row r="17" spans="1:7" s="32" customFormat="1" ht="13.5" customHeight="1">
      <c r="A17" s="36"/>
      <c r="B17" s="74">
        <v>47</v>
      </c>
      <c r="C17" s="37" t="s">
        <v>190</v>
      </c>
      <c r="D17" s="38">
        <v>91</v>
      </c>
      <c r="E17" s="37" t="s">
        <v>134</v>
      </c>
      <c r="F17" s="61">
        <v>11.15</v>
      </c>
      <c r="G17" s="76">
        <f>IF(F17&gt;0,(INT(POWER(F17-1.5,1.05)*51.39)),"")</f>
        <v>555</v>
      </c>
    </row>
    <row r="18" spans="1:7" s="32" customFormat="1" ht="13.5" customHeight="1">
      <c r="A18" s="36"/>
      <c r="B18" s="74">
        <v>53</v>
      </c>
      <c r="C18" s="37" t="s">
        <v>242</v>
      </c>
      <c r="D18" s="38"/>
      <c r="E18" s="37" t="s">
        <v>130</v>
      </c>
      <c r="F18" s="61">
        <v>11.14</v>
      </c>
      <c r="G18" s="76">
        <f>IF(F18&gt;0,(INT(POWER(F18-1.5,1.05)*51.39)),"")</f>
        <v>554</v>
      </c>
    </row>
    <row r="19" spans="1:7" s="32" customFormat="1" ht="13.5" customHeight="1">
      <c r="A19" s="36"/>
      <c r="B19" s="74">
        <v>54</v>
      </c>
      <c r="C19" s="37" t="s">
        <v>199</v>
      </c>
      <c r="D19" s="38">
        <v>89</v>
      </c>
      <c r="E19" s="37" t="s">
        <v>136</v>
      </c>
      <c r="F19" s="61">
        <v>11.12</v>
      </c>
      <c r="G19" s="76">
        <f>IF(F19&gt;0,(INT(POWER(F19-1.5,1.05)*51.39)),"")</f>
        <v>553</v>
      </c>
    </row>
    <row r="20" spans="1:7" s="32" customFormat="1" ht="13.5" customHeight="1">
      <c r="A20" s="36"/>
      <c r="B20" s="74">
        <v>96</v>
      </c>
      <c r="C20" s="37" t="s">
        <v>208</v>
      </c>
      <c r="D20" s="38">
        <v>90</v>
      </c>
      <c r="E20" s="37" t="s">
        <v>140</v>
      </c>
      <c r="F20" s="61">
        <v>10.9</v>
      </c>
      <c r="G20" s="76">
        <f>IF(F20&gt;0,(INT(POWER(F20-1.5,1.05)*51.39)),"")</f>
        <v>540</v>
      </c>
    </row>
    <row r="21" spans="1:7" s="32" customFormat="1" ht="13.5" customHeight="1">
      <c r="A21" s="36"/>
      <c r="B21" s="74">
        <v>97</v>
      </c>
      <c r="C21" s="37" t="s">
        <v>161</v>
      </c>
      <c r="D21" s="38">
        <v>91</v>
      </c>
      <c r="E21" s="37" t="s">
        <v>136</v>
      </c>
      <c r="F21" s="61">
        <v>10.69</v>
      </c>
      <c r="G21" s="76">
        <f>IF(F21&gt;0,(INT(POWER(F21-1.5,1.05)*51.39)),"")</f>
        <v>527</v>
      </c>
    </row>
    <row r="22" spans="1:7" s="32" customFormat="1" ht="13.5" customHeight="1">
      <c r="A22" s="36" t="str">
        <f aca="true" t="shared" si="0" ref="A22:A31">IF(F22&gt;0,(ROW()-3)&amp;".","")</f>
        <v>19.</v>
      </c>
      <c r="B22" s="74">
        <v>87</v>
      </c>
      <c r="C22" s="37" t="s">
        <v>233</v>
      </c>
      <c r="D22" s="38">
        <v>90</v>
      </c>
      <c r="E22" s="37" t="s">
        <v>141</v>
      </c>
      <c r="F22" s="61">
        <v>10.55</v>
      </c>
      <c r="G22" s="76">
        <f>IF(F22&gt;0,(INT(POWER(F22-1.5,1.05)*51.39)),"")</f>
        <v>519</v>
      </c>
    </row>
    <row r="23" spans="1:7" s="32" customFormat="1" ht="13.5" customHeight="1">
      <c r="A23" s="36" t="str">
        <f t="shared" si="0"/>
        <v>20.</v>
      </c>
      <c r="B23" s="74"/>
      <c r="C23" s="37" t="s">
        <v>227</v>
      </c>
      <c r="D23" s="38">
        <v>90</v>
      </c>
      <c r="E23" s="37" t="s">
        <v>215</v>
      </c>
      <c r="F23" s="61">
        <v>10.54</v>
      </c>
      <c r="G23" s="76">
        <f>IF(F23&gt;0,(INT(POWER(F23-1.5,1.05)*51.39)),"")</f>
        <v>518</v>
      </c>
    </row>
    <row r="24" spans="1:7" s="32" customFormat="1" ht="13.5" customHeight="1">
      <c r="A24" s="36" t="str">
        <f t="shared" si="0"/>
        <v>21.</v>
      </c>
      <c r="B24" s="74"/>
      <c r="C24" s="37" t="s">
        <v>175</v>
      </c>
      <c r="D24" s="38">
        <v>90</v>
      </c>
      <c r="E24" s="37" t="s">
        <v>138</v>
      </c>
      <c r="F24" s="61">
        <v>9.84</v>
      </c>
      <c r="G24" s="76">
        <f>IF(F24&gt;0,(INT(POWER(F24-1.5,1.05)*51.39)),"")</f>
        <v>476</v>
      </c>
    </row>
    <row r="25" spans="1:7" s="32" customFormat="1" ht="13.5" customHeight="1">
      <c r="A25" s="36" t="str">
        <f t="shared" si="0"/>
        <v>22.</v>
      </c>
      <c r="B25" s="74" t="s">
        <v>167</v>
      </c>
      <c r="C25" s="37" t="s">
        <v>170</v>
      </c>
      <c r="D25" s="38">
        <v>89</v>
      </c>
      <c r="E25" s="37" t="s">
        <v>138</v>
      </c>
      <c r="F25" s="61">
        <v>8.97</v>
      </c>
      <c r="G25" s="76">
        <f>IF(F25&gt;0,(INT(POWER(F25-1.5,1.05)*51.39)),"")</f>
        <v>424</v>
      </c>
    </row>
    <row r="26" spans="1:7" s="32" customFormat="1" ht="13.5" customHeight="1">
      <c r="A26" s="36">
        <f t="shared" si="0"/>
      </c>
      <c r="B26" s="74"/>
      <c r="C26" s="37"/>
      <c r="D26" s="38"/>
      <c r="E26" s="37"/>
      <c r="F26" s="61"/>
      <c r="G26" s="76">
        <f aca="true" t="shared" si="1" ref="G22:G48">IF(F26&gt;0,(INT(POWER(F26-1.5,1.05)*51.39)),"")</f>
      </c>
    </row>
    <row r="27" spans="1:7" s="32" customFormat="1" ht="13.5" customHeight="1">
      <c r="A27" s="36">
        <f t="shared" si="0"/>
      </c>
      <c r="B27" s="74"/>
      <c r="C27" s="37"/>
      <c r="D27" s="38"/>
      <c r="E27" s="37"/>
      <c r="F27" s="61"/>
      <c r="G27" s="76">
        <f t="shared" si="1"/>
      </c>
    </row>
    <row r="28" spans="1:7" s="32" customFormat="1" ht="13.5" customHeight="1">
      <c r="A28" s="36">
        <f t="shared" si="0"/>
      </c>
      <c r="B28" s="74"/>
      <c r="C28" s="37"/>
      <c r="D28" s="38"/>
      <c r="E28" s="37"/>
      <c r="F28" s="61"/>
      <c r="G28" s="76">
        <f t="shared" si="1"/>
      </c>
    </row>
    <row r="29" spans="1:7" s="32" customFormat="1" ht="13.5" customHeight="1">
      <c r="A29" s="36">
        <f t="shared" si="0"/>
      </c>
      <c r="B29" s="74"/>
      <c r="C29" s="37"/>
      <c r="D29" s="38"/>
      <c r="E29" s="37"/>
      <c r="F29" s="61"/>
      <c r="G29" s="76">
        <f t="shared" si="1"/>
      </c>
    </row>
    <row r="30" spans="1:7" s="32" customFormat="1" ht="13.5" customHeight="1">
      <c r="A30" s="36">
        <f t="shared" si="0"/>
      </c>
      <c r="B30" s="74"/>
      <c r="C30" s="37"/>
      <c r="D30" s="38"/>
      <c r="E30" s="37"/>
      <c r="F30" s="61"/>
      <c r="G30" s="76">
        <f t="shared" si="1"/>
      </c>
    </row>
    <row r="31" spans="1:7" s="32" customFormat="1" ht="13.5" customHeight="1">
      <c r="A31" s="40">
        <f t="shared" si="0"/>
      </c>
      <c r="B31" s="75"/>
      <c r="C31" s="41"/>
      <c r="D31" s="42"/>
      <c r="E31" s="41"/>
      <c r="F31" s="62"/>
      <c r="G31" s="77">
        <f t="shared" si="1"/>
      </c>
    </row>
    <row r="32" spans="1:7" s="32" customFormat="1" ht="13.5" customHeight="1">
      <c r="A32" s="36">
        <f aca="true" t="shared" si="2" ref="A32:A48">IF(F32&gt;0,(ROW()-3)&amp;".","")</f>
      </c>
      <c r="B32" s="74"/>
      <c r="C32" s="37"/>
      <c r="D32" s="38"/>
      <c r="E32" s="37"/>
      <c r="F32" s="61"/>
      <c r="G32" s="76">
        <f t="shared" si="1"/>
      </c>
    </row>
    <row r="33" spans="1:7" s="32" customFormat="1" ht="13.5" customHeight="1">
      <c r="A33" s="36">
        <f t="shared" si="2"/>
      </c>
      <c r="B33" s="74"/>
      <c r="C33" s="37"/>
      <c r="D33" s="38"/>
      <c r="E33" s="37"/>
      <c r="F33" s="61"/>
      <c r="G33" s="76">
        <f t="shared" si="1"/>
      </c>
    </row>
    <row r="34" spans="1:7" s="32" customFormat="1" ht="13.5" customHeight="1">
      <c r="A34" s="36">
        <f t="shared" si="2"/>
      </c>
      <c r="B34" s="74"/>
      <c r="C34" s="37"/>
      <c r="D34" s="38"/>
      <c r="E34" s="37"/>
      <c r="F34" s="61"/>
      <c r="G34" s="76">
        <f t="shared" si="1"/>
      </c>
    </row>
    <row r="35" spans="1:7" s="32" customFormat="1" ht="13.5" customHeight="1">
      <c r="A35" s="36">
        <f t="shared" si="2"/>
      </c>
      <c r="B35" s="74"/>
      <c r="C35" s="37"/>
      <c r="D35" s="38"/>
      <c r="E35" s="37"/>
      <c r="F35" s="61"/>
      <c r="G35" s="76">
        <f t="shared" si="1"/>
      </c>
    </row>
    <row r="36" spans="1:7" s="32" customFormat="1" ht="13.5" customHeight="1">
      <c r="A36" s="36">
        <f t="shared" si="2"/>
      </c>
      <c r="B36" s="74"/>
      <c r="C36" s="37"/>
      <c r="D36" s="38"/>
      <c r="E36" s="37"/>
      <c r="F36" s="61"/>
      <c r="G36" s="76">
        <f t="shared" si="1"/>
      </c>
    </row>
    <row r="37" spans="1:7" s="32" customFormat="1" ht="13.5" customHeight="1">
      <c r="A37" s="36">
        <f t="shared" si="2"/>
      </c>
      <c r="B37" s="74"/>
      <c r="C37" s="37"/>
      <c r="D37" s="38"/>
      <c r="E37" s="37"/>
      <c r="F37" s="61"/>
      <c r="G37" s="76">
        <f t="shared" si="1"/>
      </c>
    </row>
    <row r="38" spans="1:7" s="32" customFormat="1" ht="13.5" customHeight="1">
      <c r="A38" s="36">
        <f t="shared" si="2"/>
      </c>
      <c r="B38" s="74"/>
      <c r="C38" s="37"/>
      <c r="D38" s="38"/>
      <c r="E38" s="37"/>
      <c r="F38" s="61"/>
      <c r="G38" s="76">
        <f t="shared" si="1"/>
      </c>
    </row>
    <row r="39" spans="1:7" s="32" customFormat="1" ht="13.5" customHeight="1">
      <c r="A39" s="36">
        <f t="shared" si="2"/>
      </c>
      <c r="B39" s="74"/>
      <c r="C39" s="37"/>
      <c r="D39" s="38"/>
      <c r="E39" s="37"/>
      <c r="F39" s="61"/>
      <c r="G39" s="76">
        <f t="shared" si="1"/>
      </c>
    </row>
    <row r="40" spans="1:7" s="32" customFormat="1" ht="13.5" customHeight="1">
      <c r="A40" s="36">
        <f t="shared" si="2"/>
      </c>
      <c r="B40" s="74"/>
      <c r="C40" s="37"/>
      <c r="D40" s="38"/>
      <c r="E40" s="37"/>
      <c r="F40" s="61"/>
      <c r="G40" s="76">
        <f t="shared" si="1"/>
      </c>
    </row>
    <row r="41" spans="1:7" s="32" customFormat="1" ht="13.5" customHeight="1">
      <c r="A41" s="36">
        <f t="shared" si="2"/>
      </c>
      <c r="B41" s="74"/>
      <c r="C41" s="37"/>
      <c r="D41" s="38"/>
      <c r="E41" s="37"/>
      <c r="F41" s="61"/>
      <c r="G41" s="76">
        <f t="shared" si="1"/>
      </c>
    </row>
    <row r="42" spans="1:7" s="32" customFormat="1" ht="13.5" customHeight="1">
      <c r="A42" s="36">
        <f t="shared" si="2"/>
      </c>
      <c r="B42" s="74"/>
      <c r="C42" s="37"/>
      <c r="D42" s="38"/>
      <c r="E42" s="37"/>
      <c r="F42" s="61"/>
      <c r="G42" s="76">
        <f t="shared" si="1"/>
      </c>
    </row>
    <row r="43" spans="1:7" s="32" customFormat="1" ht="13.5" customHeight="1">
      <c r="A43" s="36">
        <f t="shared" si="2"/>
      </c>
      <c r="B43" s="74"/>
      <c r="C43" s="37"/>
      <c r="D43" s="38"/>
      <c r="E43" s="37"/>
      <c r="F43" s="61"/>
      <c r="G43" s="76">
        <f t="shared" si="1"/>
      </c>
    </row>
    <row r="44" spans="1:7" s="32" customFormat="1" ht="13.5" customHeight="1">
      <c r="A44" s="36">
        <f t="shared" si="2"/>
      </c>
      <c r="B44" s="74"/>
      <c r="C44" s="37"/>
      <c r="D44" s="38"/>
      <c r="E44" s="37"/>
      <c r="F44" s="61"/>
      <c r="G44" s="76">
        <f t="shared" si="1"/>
      </c>
    </row>
    <row r="45" spans="1:7" s="32" customFormat="1" ht="13.5" customHeight="1">
      <c r="A45" s="36">
        <f t="shared" si="2"/>
      </c>
      <c r="B45" s="74"/>
      <c r="C45" s="37"/>
      <c r="D45" s="38"/>
      <c r="E45" s="37"/>
      <c r="F45" s="61"/>
      <c r="G45" s="76">
        <f t="shared" si="1"/>
      </c>
    </row>
    <row r="46" spans="1:7" s="32" customFormat="1" ht="13.5" customHeight="1">
      <c r="A46" s="36">
        <f t="shared" si="2"/>
      </c>
      <c r="B46" s="74"/>
      <c r="C46" s="37"/>
      <c r="D46" s="38"/>
      <c r="E46" s="37"/>
      <c r="F46" s="61"/>
      <c r="G46" s="76">
        <f t="shared" si="1"/>
      </c>
    </row>
    <row r="47" spans="1:7" s="32" customFormat="1" ht="13.5" customHeight="1">
      <c r="A47" s="36">
        <f t="shared" si="2"/>
      </c>
      <c r="B47" s="74"/>
      <c r="C47" s="37"/>
      <c r="D47" s="38"/>
      <c r="E47" s="37"/>
      <c r="F47" s="61"/>
      <c r="G47" s="76">
        <f t="shared" si="1"/>
      </c>
    </row>
    <row r="48" spans="1:7" s="32" customFormat="1" ht="13.5" customHeight="1" thickBot="1">
      <c r="A48" s="44" t="str">
        <f t="shared" si="2"/>
        <v>45.</v>
      </c>
      <c r="B48" s="79"/>
      <c r="C48" s="45"/>
      <c r="D48" s="46"/>
      <c r="E48" s="45"/>
      <c r="F48" s="63">
        <v>12</v>
      </c>
      <c r="G48" s="80">
        <f t="shared" si="1"/>
        <v>606</v>
      </c>
    </row>
  </sheetData>
  <dataValidations count="2">
    <dataValidation allowBlank="1" showInputMessage="1" showErrorMessage="1" prompt="Buňka obsahuje vzorec, NEPŘEPSAT!" sqref="G4:G48"/>
    <dataValidation allowBlank="1" showInputMessage="1" showErrorMessage="1" prompt="Buňka obsahuje vzorec. Nevyplňovat!" sqref="A4:A48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workbookViewId="0" topLeftCell="A1">
      <selection activeCell="C16" sqref="C16"/>
    </sheetView>
  </sheetViews>
  <sheetFormatPr defaultColWidth="9.00390625" defaultRowHeight="12.75"/>
  <cols>
    <col min="1" max="1" width="5.25390625" style="0" customWidth="1"/>
    <col min="2" max="2" width="22.125" style="0" customWidth="1"/>
    <col min="3" max="3" width="49.375" style="0" customWidth="1"/>
    <col min="4" max="4" width="4.375" style="23" customWidth="1"/>
    <col min="5" max="5" width="1.00390625" style="23" customWidth="1"/>
    <col min="6" max="6" width="5.875" style="66" customWidth="1"/>
    <col min="7" max="7" width="7.375" style="23" customWidth="1"/>
  </cols>
  <sheetData>
    <row r="2" spans="2:7" s="29" customFormat="1" ht="29.25" customHeight="1">
      <c r="B2" s="25" t="s">
        <v>34</v>
      </c>
      <c r="C2" s="26"/>
      <c r="D2" s="27"/>
      <c r="E2" s="27"/>
      <c r="F2" s="64"/>
      <c r="G2" s="28" t="s">
        <v>35</v>
      </c>
    </row>
    <row r="3" spans="1:7" s="32" customFormat="1" ht="23.25" customHeight="1" thickBot="1">
      <c r="A3" s="30"/>
      <c r="B3" s="30" t="s">
        <v>45</v>
      </c>
      <c r="C3" s="30" t="s">
        <v>42</v>
      </c>
      <c r="D3" s="33"/>
      <c r="E3" s="31" t="s">
        <v>28</v>
      </c>
      <c r="F3" s="65"/>
      <c r="G3" s="31" t="s">
        <v>29</v>
      </c>
    </row>
    <row r="4" spans="1:12" s="32" customFormat="1" ht="18" customHeight="1">
      <c r="A4" s="36" t="str">
        <f aca="true" t="shared" si="0" ref="A4:A34">IF(D4&gt;0,(ROW()-3)&amp;".","")</f>
        <v>1.</v>
      </c>
      <c r="B4" s="37" t="s">
        <v>202</v>
      </c>
      <c r="C4" s="37" t="s">
        <v>203</v>
      </c>
      <c r="D4" s="69">
        <v>2</v>
      </c>
      <c r="E4" s="51" t="str">
        <f>IF(F4=0,"",":")</f>
        <v>:</v>
      </c>
      <c r="F4" s="101">
        <v>7.44</v>
      </c>
      <c r="G4" s="76">
        <f>IF(F4&lt;&gt;"",(INT(POWER(305.5-(60*D4+F4),1.85)*0.08713)),"")</f>
        <v>1269</v>
      </c>
      <c r="H4" s="106" t="s">
        <v>48</v>
      </c>
      <c r="I4" s="107"/>
      <c r="J4" s="107"/>
      <c r="K4" s="107"/>
      <c r="L4" s="107"/>
    </row>
    <row r="5" spans="1:12" s="32" customFormat="1" ht="18" customHeight="1">
      <c r="A5" s="36" t="str">
        <f t="shared" si="0"/>
        <v>2.</v>
      </c>
      <c r="B5" s="37" t="s">
        <v>246</v>
      </c>
      <c r="C5" s="37" t="s">
        <v>247</v>
      </c>
      <c r="D5" s="37">
        <v>2</v>
      </c>
      <c r="E5" s="51" t="str">
        <f>IF(F5=0,"",":")</f>
        <v>:</v>
      </c>
      <c r="F5" s="103">
        <v>8.14</v>
      </c>
      <c r="G5" s="76">
        <f>IF(F5&lt;&gt;"",(INT(POWER(305.5-(60*D5+F5),1.85)*0.08713)),"")</f>
        <v>1260</v>
      </c>
      <c r="H5" s="107" t="s">
        <v>49</v>
      </c>
      <c r="I5" s="107"/>
      <c r="J5" s="107"/>
      <c r="K5" s="107"/>
      <c r="L5" s="107"/>
    </row>
    <row r="6" spans="1:12" s="32" customFormat="1" ht="18" customHeight="1">
      <c r="A6" s="36" t="str">
        <f t="shared" si="0"/>
        <v>3.</v>
      </c>
      <c r="B6" s="37" t="s">
        <v>136</v>
      </c>
      <c r="C6" s="37" t="s">
        <v>245</v>
      </c>
      <c r="D6" s="68">
        <v>2</v>
      </c>
      <c r="E6" s="51" t="str">
        <f>IF(F6=0,"",":")</f>
        <v>:</v>
      </c>
      <c r="F6" s="102">
        <v>8.65</v>
      </c>
      <c r="G6" s="76">
        <f>IF(F6&lt;&gt;"",(INT(POWER(305.5-(60*D6+F6),1.85)*0.08713)),"")</f>
        <v>1253</v>
      </c>
      <c r="H6" s="54" t="s">
        <v>43</v>
      </c>
      <c r="I6" s="54"/>
      <c r="J6" s="54"/>
      <c r="K6" s="54"/>
      <c r="L6" s="99"/>
    </row>
    <row r="7" spans="1:12" s="32" customFormat="1" ht="18" customHeight="1">
      <c r="A7" s="36" t="str">
        <f>IF(F7&lt;&gt;"",(ROW()-3)&amp;".","")</f>
        <v>4.</v>
      </c>
      <c r="B7" s="37" t="s">
        <v>215</v>
      </c>
      <c r="C7" s="37" t="s">
        <v>250</v>
      </c>
      <c r="D7" s="68">
        <v>2</v>
      </c>
      <c r="E7" s="51" t="str">
        <f>IF(F7=0,"",":")</f>
        <v>:</v>
      </c>
      <c r="F7" s="102">
        <v>8.97</v>
      </c>
      <c r="G7" s="76">
        <f>IF(F7&lt;&gt;"",(INT(POWER(305.5-(60*D7+F7),1.85)*0.08713)),"")</f>
        <v>1249</v>
      </c>
      <c r="H7" s="108" t="s">
        <v>50</v>
      </c>
      <c r="I7" s="108"/>
      <c r="J7" s="108"/>
      <c r="K7" s="108"/>
      <c r="L7" s="99"/>
    </row>
    <row r="8" spans="1:12" s="32" customFormat="1" ht="18" customHeight="1">
      <c r="A8" s="36" t="str">
        <f t="shared" si="0"/>
        <v>5.</v>
      </c>
      <c r="B8" s="37" t="s">
        <v>130</v>
      </c>
      <c r="C8" s="37"/>
      <c r="D8" s="68">
        <v>2</v>
      </c>
      <c r="E8" s="51" t="str">
        <f>IF(F8=0,"",":")</f>
        <v>:</v>
      </c>
      <c r="F8" s="103">
        <v>10.69</v>
      </c>
      <c r="G8" s="76">
        <f>IF(F8&lt;&gt;"",(INT(POWER(305.5-(60*D8+F8),1.85)*0.08713)),"")</f>
        <v>1227</v>
      </c>
      <c r="H8" s="108" t="s">
        <v>51</v>
      </c>
      <c r="I8" s="108"/>
      <c r="J8" s="108"/>
      <c r="K8" s="108"/>
      <c r="L8" s="99"/>
    </row>
    <row r="9" spans="1:12" s="32" customFormat="1" ht="18" customHeight="1">
      <c r="A9" s="36" t="str">
        <f t="shared" si="0"/>
        <v>6.</v>
      </c>
      <c r="B9" s="37" t="s">
        <v>248</v>
      </c>
      <c r="C9" s="37" t="s">
        <v>249</v>
      </c>
      <c r="D9" s="68">
        <v>2</v>
      </c>
      <c r="E9" s="51" t="str">
        <f>IF(F9=0,"",":")</f>
        <v>:</v>
      </c>
      <c r="F9" s="103">
        <v>11.84</v>
      </c>
      <c r="G9" s="76">
        <f>IF(F9&lt;&gt;"",(INT(POWER(305.5-(60*D9+F9),1.85)*0.08713)),"")</f>
        <v>1212</v>
      </c>
      <c r="H9" s="54" t="s">
        <v>32</v>
      </c>
      <c r="I9" s="54"/>
      <c r="J9" s="54"/>
      <c r="K9" s="54"/>
      <c r="L9" s="99"/>
    </row>
    <row r="10" spans="1:7" s="32" customFormat="1" ht="18" customHeight="1">
      <c r="A10" s="36" t="str">
        <f t="shared" si="0"/>
        <v>7.</v>
      </c>
      <c r="B10" s="37" t="s">
        <v>205</v>
      </c>
      <c r="C10" s="37"/>
      <c r="D10" s="68">
        <v>2</v>
      </c>
      <c r="E10" s="51" t="str">
        <f>IF(F10=0,"",":")</f>
        <v>:</v>
      </c>
      <c r="F10" s="103">
        <v>14.79</v>
      </c>
      <c r="G10" s="76">
        <f>IF(F10&lt;&gt;"",(INT(POWER(305.5-(60*D10+F10),1.85)*0.08713)),"")</f>
        <v>1174</v>
      </c>
    </row>
    <row r="11" spans="1:7" s="32" customFormat="1" ht="18" customHeight="1">
      <c r="A11" s="36" t="str">
        <f t="shared" si="0"/>
        <v>8.</v>
      </c>
      <c r="B11" s="37" t="s">
        <v>141</v>
      </c>
      <c r="C11" s="37" t="s">
        <v>241</v>
      </c>
      <c r="D11" s="68">
        <v>2</v>
      </c>
      <c r="E11" s="51" t="str">
        <f>IF(F11=0,"",":")</f>
        <v>:</v>
      </c>
      <c r="F11" s="102">
        <v>15.37</v>
      </c>
      <c r="G11" s="76">
        <f>IF(F11&lt;&gt;"",(INT(POWER(305.5-(60*D11+F11),1.85)*0.08713)),"")</f>
        <v>1167</v>
      </c>
    </row>
    <row r="12" spans="1:7" s="32" customFormat="1" ht="18" customHeight="1">
      <c r="A12" s="36" t="str">
        <f t="shared" si="0"/>
        <v>9.</v>
      </c>
      <c r="B12" s="37" t="s">
        <v>210</v>
      </c>
      <c r="C12" s="37" t="s">
        <v>209</v>
      </c>
      <c r="D12" s="68">
        <v>2</v>
      </c>
      <c r="E12" s="51" t="str">
        <f>IF(F12=0,"",":")</f>
        <v>:</v>
      </c>
      <c r="F12" s="102">
        <v>15.38</v>
      </c>
      <c r="G12" s="76">
        <f>IF(F12&lt;&gt;"",(INT(POWER(305.5-(60*D12+F12),1.85)*0.08713)),"")</f>
        <v>1166</v>
      </c>
    </row>
    <row r="13" spans="1:7" s="32" customFormat="1" ht="18" customHeight="1">
      <c r="A13" s="36" t="str">
        <f t="shared" si="0"/>
        <v>10.</v>
      </c>
      <c r="B13" s="37" t="s">
        <v>211</v>
      </c>
      <c r="C13" s="37" t="s">
        <v>212</v>
      </c>
      <c r="D13" s="68">
        <v>2</v>
      </c>
      <c r="E13" s="51" t="str">
        <f>IF(F13=0,"",":")</f>
        <v>:</v>
      </c>
      <c r="F13" s="102">
        <v>28.06</v>
      </c>
      <c r="G13" s="76">
        <f>IF(F13&lt;&gt;"",(INT(POWER(305.5-(60*D13+F13),1.85)*0.08713)),"")</f>
        <v>1011</v>
      </c>
    </row>
    <row r="14" spans="1:7" s="32" customFormat="1" ht="18" customHeight="1">
      <c r="A14" s="36">
        <f t="shared" si="0"/>
      </c>
      <c r="B14" s="70"/>
      <c r="C14" s="37"/>
      <c r="D14" s="38"/>
      <c r="E14" s="51">
        <f aca="true" t="shared" si="1" ref="E11:E34">IF(F14=0,"",":")</f>
      </c>
      <c r="F14" s="103"/>
      <c r="G14" s="76">
        <f aca="true" t="shared" si="2" ref="G11:G34">IF(F14&lt;&gt;"",(INT(POWER(305.5-(60*D14+F14),1.85)*0.08713)),"")</f>
      </c>
    </row>
    <row r="15" spans="1:7" s="32" customFormat="1" ht="18" customHeight="1">
      <c r="A15" s="36">
        <f t="shared" si="0"/>
      </c>
      <c r="B15" s="70"/>
      <c r="C15" s="37"/>
      <c r="D15" s="38"/>
      <c r="E15" s="51">
        <f t="shared" si="1"/>
      </c>
      <c r="F15" s="103"/>
      <c r="G15" s="76">
        <f t="shared" si="2"/>
      </c>
    </row>
    <row r="16" spans="1:7" s="32" customFormat="1" ht="18" customHeight="1">
      <c r="A16" s="36">
        <f t="shared" si="0"/>
      </c>
      <c r="B16" s="70"/>
      <c r="C16" s="37"/>
      <c r="D16" s="38"/>
      <c r="E16" s="51">
        <f t="shared" si="1"/>
      </c>
      <c r="F16" s="103"/>
      <c r="G16" s="76">
        <f t="shared" si="2"/>
      </c>
    </row>
    <row r="17" spans="1:7" s="32" customFormat="1" ht="18" customHeight="1">
      <c r="A17" s="36">
        <f t="shared" si="0"/>
      </c>
      <c r="B17" s="70"/>
      <c r="C17" s="37"/>
      <c r="D17" s="38"/>
      <c r="E17" s="51">
        <f t="shared" si="1"/>
      </c>
      <c r="F17" s="103"/>
      <c r="G17" s="76">
        <f t="shared" si="2"/>
      </c>
    </row>
    <row r="18" spans="1:7" s="32" customFormat="1" ht="18" customHeight="1">
      <c r="A18" s="36">
        <f t="shared" si="0"/>
      </c>
      <c r="B18" s="70"/>
      <c r="C18" s="37"/>
      <c r="D18" s="38"/>
      <c r="E18" s="51">
        <f t="shared" si="1"/>
      </c>
      <c r="F18" s="103"/>
      <c r="G18" s="76">
        <f t="shared" si="2"/>
      </c>
    </row>
    <row r="19" spans="1:7" s="32" customFormat="1" ht="18" customHeight="1">
      <c r="A19" s="36">
        <f t="shared" si="0"/>
      </c>
      <c r="B19" s="70"/>
      <c r="C19" s="37"/>
      <c r="D19" s="38"/>
      <c r="E19" s="51">
        <f t="shared" si="1"/>
      </c>
      <c r="F19" s="103"/>
      <c r="G19" s="76">
        <f t="shared" si="2"/>
      </c>
    </row>
    <row r="20" spans="1:7" s="32" customFormat="1" ht="18" customHeight="1">
      <c r="A20" s="36">
        <f t="shared" si="0"/>
      </c>
      <c r="B20" s="70"/>
      <c r="C20" s="37"/>
      <c r="D20" s="38"/>
      <c r="E20" s="51">
        <f t="shared" si="1"/>
      </c>
      <c r="F20" s="103"/>
      <c r="G20" s="76">
        <f t="shared" si="2"/>
      </c>
    </row>
    <row r="21" spans="1:7" s="32" customFormat="1" ht="18" customHeight="1">
      <c r="A21" s="36">
        <f t="shared" si="0"/>
      </c>
      <c r="B21" s="70"/>
      <c r="C21" s="37"/>
      <c r="D21" s="38"/>
      <c r="E21" s="51">
        <f t="shared" si="1"/>
      </c>
      <c r="F21" s="103"/>
      <c r="G21" s="76">
        <f t="shared" si="2"/>
      </c>
    </row>
    <row r="22" spans="1:7" s="32" customFormat="1" ht="18" customHeight="1">
      <c r="A22" s="36">
        <f t="shared" si="0"/>
      </c>
      <c r="B22" s="70"/>
      <c r="C22" s="37"/>
      <c r="D22" s="38"/>
      <c r="E22" s="51">
        <f t="shared" si="1"/>
      </c>
      <c r="F22" s="103"/>
      <c r="G22" s="76">
        <f t="shared" si="2"/>
      </c>
    </row>
    <row r="23" spans="1:7" s="32" customFormat="1" ht="18" customHeight="1">
      <c r="A23" s="36">
        <f t="shared" si="0"/>
      </c>
      <c r="B23" s="70"/>
      <c r="C23" s="37"/>
      <c r="D23" s="38"/>
      <c r="E23" s="51">
        <f t="shared" si="1"/>
      </c>
      <c r="F23" s="103"/>
      <c r="G23" s="76">
        <f t="shared" si="2"/>
      </c>
    </row>
    <row r="24" spans="1:7" s="32" customFormat="1" ht="18" customHeight="1">
      <c r="A24" s="36">
        <f t="shared" si="0"/>
      </c>
      <c r="B24" s="70"/>
      <c r="C24" s="37"/>
      <c r="D24" s="38"/>
      <c r="E24" s="51">
        <f t="shared" si="1"/>
      </c>
      <c r="F24" s="103"/>
      <c r="G24" s="76">
        <f t="shared" si="2"/>
      </c>
    </row>
    <row r="25" spans="1:7" s="32" customFormat="1" ht="18" customHeight="1">
      <c r="A25" s="36">
        <f t="shared" si="0"/>
      </c>
      <c r="B25" s="70"/>
      <c r="C25" s="37"/>
      <c r="D25" s="38"/>
      <c r="E25" s="51">
        <f t="shared" si="1"/>
      </c>
      <c r="F25" s="103"/>
      <c r="G25" s="76">
        <f t="shared" si="2"/>
      </c>
    </row>
    <row r="26" spans="1:7" s="32" customFormat="1" ht="18" customHeight="1">
      <c r="A26" s="36">
        <f t="shared" si="0"/>
      </c>
      <c r="B26" s="70"/>
      <c r="C26" s="37"/>
      <c r="D26" s="38"/>
      <c r="E26" s="51">
        <f t="shared" si="1"/>
      </c>
      <c r="F26" s="103"/>
      <c r="G26" s="76">
        <f t="shared" si="2"/>
      </c>
    </row>
    <row r="27" spans="1:7" s="32" customFormat="1" ht="18" customHeight="1">
      <c r="A27" s="36">
        <f t="shared" si="0"/>
      </c>
      <c r="B27" s="70"/>
      <c r="C27" s="37"/>
      <c r="D27" s="38"/>
      <c r="E27" s="51">
        <f t="shared" si="1"/>
      </c>
      <c r="F27" s="103"/>
      <c r="G27" s="76">
        <f t="shared" si="2"/>
      </c>
    </row>
    <row r="28" spans="1:7" s="32" customFormat="1" ht="18" customHeight="1">
      <c r="A28" s="36">
        <f t="shared" si="0"/>
      </c>
      <c r="B28" s="70"/>
      <c r="C28" s="37"/>
      <c r="D28" s="38"/>
      <c r="E28" s="51">
        <f t="shared" si="1"/>
      </c>
      <c r="F28" s="103"/>
      <c r="G28" s="76">
        <f t="shared" si="2"/>
      </c>
    </row>
    <row r="29" spans="1:7" s="32" customFormat="1" ht="18" customHeight="1">
      <c r="A29" s="36">
        <f t="shared" si="0"/>
      </c>
      <c r="B29" s="70"/>
      <c r="C29" s="37"/>
      <c r="D29" s="38"/>
      <c r="E29" s="51">
        <f t="shared" si="1"/>
      </c>
      <c r="F29" s="103"/>
      <c r="G29" s="76">
        <f t="shared" si="2"/>
      </c>
    </row>
    <row r="30" spans="1:7" s="32" customFormat="1" ht="18" customHeight="1">
      <c r="A30" s="36">
        <f t="shared" si="0"/>
      </c>
      <c r="B30" s="70"/>
      <c r="C30" s="37"/>
      <c r="D30" s="38"/>
      <c r="E30" s="51">
        <f t="shared" si="1"/>
      </c>
      <c r="F30" s="103"/>
      <c r="G30" s="76">
        <f t="shared" si="2"/>
      </c>
    </row>
    <row r="31" spans="1:7" s="32" customFormat="1" ht="18" customHeight="1">
      <c r="A31" s="36">
        <f t="shared" si="0"/>
      </c>
      <c r="B31" s="70"/>
      <c r="C31" s="37"/>
      <c r="D31" s="38"/>
      <c r="E31" s="51">
        <f t="shared" si="1"/>
      </c>
      <c r="F31" s="103"/>
      <c r="G31" s="76">
        <f t="shared" si="2"/>
      </c>
    </row>
    <row r="32" spans="1:7" s="32" customFormat="1" ht="18" customHeight="1">
      <c r="A32" s="36">
        <f t="shared" si="0"/>
      </c>
      <c r="B32" s="70"/>
      <c r="C32" s="37"/>
      <c r="D32" s="38"/>
      <c r="E32" s="51">
        <f t="shared" si="1"/>
      </c>
      <c r="F32" s="103"/>
      <c r="G32" s="76">
        <f t="shared" si="2"/>
      </c>
    </row>
    <row r="33" spans="1:7" s="32" customFormat="1" ht="18" customHeight="1">
      <c r="A33" s="36">
        <f t="shared" si="0"/>
      </c>
      <c r="B33" s="70"/>
      <c r="C33" s="37"/>
      <c r="D33" s="38"/>
      <c r="E33" s="51">
        <f t="shared" si="1"/>
      </c>
      <c r="F33" s="103"/>
      <c r="G33" s="76">
        <f t="shared" si="2"/>
      </c>
    </row>
    <row r="34" spans="1:7" s="32" customFormat="1" ht="18" customHeight="1">
      <c r="A34" s="40">
        <f t="shared" si="0"/>
      </c>
      <c r="B34" s="70"/>
      <c r="C34" s="41"/>
      <c r="D34" s="42"/>
      <c r="E34" s="52">
        <f t="shared" si="1"/>
      </c>
      <c r="F34" s="104"/>
      <c r="G34" s="77">
        <f t="shared" si="2"/>
      </c>
    </row>
    <row r="35" spans="1:7" s="32" customFormat="1" ht="18" customHeight="1" thickBot="1">
      <c r="A35" s="44" t="str">
        <f>IF(D35&gt;0,(ROW()-3)&amp;".","")</f>
        <v>32.</v>
      </c>
      <c r="B35" s="71"/>
      <c r="C35" s="45"/>
      <c r="D35" s="46">
        <v>2</v>
      </c>
      <c r="E35" s="53" t="str">
        <f>IF(F35=0,"",":")</f>
        <v>:</v>
      </c>
      <c r="F35" s="105">
        <v>12</v>
      </c>
      <c r="G35" s="80">
        <f>IF(F35&lt;&gt;"",(INT(POWER(305.5-(60*D35+F35),1.85)*0.08713)),"")</f>
        <v>1210</v>
      </c>
    </row>
  </sheetData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Sport</cp:lastModifiedBy>
  <cp:lastPrinted>2008-09-30T11:31:39Z</cp:lastPrinted>
  <dcterms:created xsi:type="dcterms:W3CDTF">2002-10-02T19:58:51Z</dcterms:created>
  <dcterms:modified xsi:type="dcterms:W3CDTF">2008-09-30T11:40:26Z</dcterms:modified>
  <cp:category/>
  <cp:version/>
  <cp:contentType/>
  <cp:contentStatus/>
</cp:coreProperties>
</file>